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data" sheetId="1" r:id="rId1"/>
    <sheet name="grafy" sheetId="3" r:id="rId2"/>
    <sheet name="grafy-pomoc" sheetId="4" r:id="rId3"/>
  </sheets>
  <calcPr calcId="145621"/>
</workbook>
</file>

<file path=xl/calcChain.xml><?xml version="1.0" encoding="utf-8"?>
<calcChain xmlns="http://schemas.openxmlformats.org/spreadsheetml/2006/main">
  <c r="T235" i="4" l="1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T220" i="4"/>
  <c r="T219" i="4"/>
  <c r="T218" i="4"/>
  <c r="S220" i="4"/>
  <c r="S219" i="4"/>
  <c r="S218" i="4"/>
  <c r="R220" i="4"/>
  <c r="R219" i="4"/>
  <c r="R218" i="4"/>
  <c r="Q220" i="4"/>
  <c r="Q219" i="4"/>
  <c r="Q218" i="4"/>
  <c r="P220" i="4"/>
  <c r="P219" i="4"/>
  <c r="P218" i="4"/>
  <c r="O220" i="4"/>
  <c r="O219" i="4"/>
  <c r="O218" i="4"/>
  <c r="N220" i="4"/>
  <c r="N219" i="4"/>
  <c r="N218" i="4"/>
  <c r="M220" i="4"/>
  <c r="M219" i="4"/>
  <c r="M218" i="4"/>
  <c r="L220" i="4"/>
  <c r="L219" i="4"/>
  <c r="L218" i="4"/>
  <c r="K220" i="4"/>
  <c r="K219" i="4"/>
  <c r="K218" i="4"/>
  <c r="J220" i="4"/>
  <c r="J219" i="4"/>
  <c r="J218" i="4"/>
  <c r="I220" i="4"/>
  <c r="I219" i="4"/>
  <c r="I218" i="4"/>
  <c r="H220" i="4"/>
  <c r="H219" i="4"/>
  <c r="H218" i="4"/>
  <c r="G220" i="4"/>
  <c r="G219" i="4"/>
  <c r="G218" i="4"/>
  <c r="F220" i="4"/>
  <c r="F219" i="4"/>
  <c r="F218" i="4"/>
  <c r="E220" i="4"/>
  <c r="E219" i="4"/>
  <c r="E218" i="4"/>
  <c r="D220" i="4"/>
  <c r="D219" i="4"/>
  <c r="D218" i="4"/>
  <c r="C220" i="4"/>
  <c r="C219" i="4"/>
  <c r="C218" i="4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" i="1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C214" i="4"/>
  <c r="C213" i="4"/>
  <c r="O210" i="4"/>
  <c r="O209" i="4"/>
  <c r="N210" i="4"/>
  <c r="N209" i="4"/>
  <c r="M210" i="4"/>
  <c r="M209" i="4"/>
  <c r="L210" i="4"/>
  <c r="L209" i="4"/>
  <c r="K210" i="4"/>
  <c r="K209" i="4"/>
  <c r="J210" i="4"/>
  <c r="J209" i="4"/>
  <c r="I210" i="4"/>
  <c r="I209" i="4"/>
  <c r="H210" i="4"/>
  <c r="H209" i="4"/>
  <c r="G210" i="4"/>
  <c r="G209" i="4"/>
  <c r="F210" i="4"/>
  <c r="F209" i="4"/>
  <c r="E210" i="4"/>
  <c r="E209" i="4"/>
  <c r="D210" i="4"/>
  <c r="D209" i="4"/>
  <c r="C210" i="4"/>
  <c r="C209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U219" i="4" l="1"/>
  <c r="U220" i="4"/>
  <c r="U218" i="4"/>
  <c r="P210" i="4"/>
  <c r="D225" i="4" s="1"/>
  <c r="U213" i="4"/>
  <c r="E228" i="4" s="1"/>
  <c r="U214" i="4"/>
  <c r="F229" i="4" s="1"/>
  <c r="P208" i="4"/>
  <c r="D223" i="4" s="1"/>
  <c r="P209" i="4"/>
  <c r="C224" i="4" s="1"/>
  <c r="U215" i="4"/>
  <c r="C230" i="4" s="1"/>
  <c r="D203" i="4"/>
  <c r="E203" i="4"/>
  <c r="F203" i="4"/>
  <c r="G203" i="4"/>
  <c r="D204" i="4"/>
  <c r="E204" i="4"/>
  <c r="F204" i="4"/>
  <c r="G204" i="4"/>
  <c r="D205" i="4"/>
  <c r="E205" i="4"/>
  <c r="F205" i="4"/>
  <c r="G205" i="4"/>
  <c r="C205" i="4"/>
  <c r="C204" i="4"/>
  <c r="C203" i="4"/>
  <c r="L195" i="4"/>
  <c r="K195" i="4"/>
  <c r="J195" i="4"/>
  <c r="I195" i="4"/>
  <c r="H195" i="4"/>
  <c r="G195" i="4"/>
  <c r="F195" i="4"/>
  <c r="E195" i="4"/>
  <c r="D195" i="4"/>
  <c r="C195" i="4"/>
  <c r="L194" i="4"/>
  <c r="K194" i="4"/>
  <c r="J194" i="4"/>
  <c r="I194" i="4"/>
  <c r="H194" i="4"/>
  <c r="G194" i="4"/>
  <c r="F194" i="4"/>
  <c r="E194" i="4"/>
  <c r="D194" i="4"/>
  <c r="C194" i="4"/>
  <c r="C186" i="4"/>
  <c r="D186" i="4"/>
  <c r="E186" i="4"/>
  <c r="F186" i="4"/>
  <c r="G186" i="4"/>
  <c r="C187" i="4"/>
  <c r="D187" i="4"/>
  <c r="E187" i="4"/>
  <c r="F187" i="4"/>
  <c r="G187" i="4"/>
  <c r="J36" i="1"/>
  <c r="H36" i="1"/>
  <c r="R228" i="4" l="1"/>
  <c r="J228" i="4"/>
  <c r="T230" i="4"/>
  <c r="L230" i="4"/>
  <c r="D230" i="4"/>
  <c r="I223" i="4"/>
  <c r="S228" i="4"/>
  <c r="K228" i="4"/>
  <c r="Q230" i="4"/>
  <c r="I230" i="4"/>
  <c r="C228" i="4"/>
  <c r="J223" i="4"/>
  <c r="N228" i="4"/>
  <c r="F228" i="4"/>
  <c r="P230" i="4"/>
  <c r="H230" i="4"/>
  <c r="M223" i="4"/>
  <c r="E223" i="4"/>
  <c r="O228" i="4"/>
  <c r="G228" i="4"/>
  <c r="M230" i="4"/>
  <c r="E230" i="4"/>
  <c r="N223" i="4"/>
  <c r="F223" i="4"/>
  <c r="S229" i="4"/>
  <c r="O229" i="4"/>
  <c r="K229" i="4"/>
  <c r="G229" i="4"/>
  <c r="O225" i="4"/>
  <c r="M225" i="4"/>
  <c r="K225" i="4"/>
  <c r="I225" i="4"/>
  <c r="G225" i="4"/>
  <c r="E225" i="4"/>
  <c r="C225" i="4"/>
  <c r="T229" i="4"/>
  <c r="P229" i="4"/>
  <c r="L229" i="4"/>
  <c r="H229" i="4"/>
  <c r="D229" i="4"/>
  <c r="N224" i="4"/>
  <c r="L224" i="4"/>
  <c r="J224" i="4"/>
  <c r="H224" i="4"/>
  <c r="F224" i="4"/>
  <c r="D224" i="4"/>
  <c r="T228" i="4"/>
  <c r="P228" i="4"/>
  <c r="L228" i="4"/>
  <c r="H228" i="4"/>
  <c r="D228" i="4"/>
  <c r="Q229" i="4"/>
  <c r="M229" i="4"/>
  <c r="I229" i="4"/>
  <c r="E229" i="4"/>
  <c r="R230" i="4"/>
  <c r="N230" i="4"/>
  <c r="J230" i="4"/>
  <c r="F230" i="4"/>
  <c r="C229" i="4"/>
  <c r="N225" i="4"/>
  <c r="L225" i="4"/>
  <c r="J225" i="4"/>
  <c r="H225" i="4"/>
  <c r="F225" i="4"/>
  <c r="O223" i="4"/>
  <c r="K223" i="4"/>
  <c r="G223" i="4"/>
  <c r="C223" i="4"/>
  <c r="Q228" i="4"/>
  <c r="M228" i="4"/>
  <c r="I228" i="4"/>
  <c r="R229" i="4"/>
  <c r="N229" i="4"/>
  <c r="J229" i="4"/>
  <c r="S230" i="4"/>
  <c r="O230" i="4"/>
  <c r="K230" i="4"/>
  <c r="G230" i="4"/>
  <c r="O224" i="4"/>
  <c r="M224" i="4"/>
  <c r="K224" i="4"/>
  <c r="I224" i="4"/>
  <c r="G224" i="4"/>
  <c r="E224" i="4"/>
  <c r="L223" i="4"/>
  <c r="H223" i="4"/>
  <c r="M198" i="4"/>
  <c r="M199" i="4"/>
  <c r="H187" i="4"/>
  <c r="F191" i="4" s="1"/>
  <c r="H186" i="4"/>
  <c r="D190" i="4" s="1"/>
  <c r="M195" i="4"/>
  <c r="F199" i="4" s="1"/>
  <c r="M194" i="4"/>
  <c r="G198" i="4" s="1"/>
  <c r="G190" i="4"/>
  <c r="C190" i="4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2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13" i="1"/>
  <c r="M14" i="1"/>
  <c r="M15" i="1"/>
  <c r="M11" i="1"/>
  <c r="M12" i="1"/>
  <c r="M9" i="1"/>
  <c r="M10" i="1"/>
  <c r="M7" i="1"/>
  <c r="M8" i="1"/>
  <c r="M3" i="1"/>
  <c r="M4" i="1"/>
  <c r="M5" i="1"/>
  <c r="M6" i="1"/>
  <c r="F190" i="4" l="1"/>
  <c r="E190" i="4"/>
  <c r="I199" i="4"/>
  <c r="E199" i="4"/>
  <c r="E198" i="4"/>
  <c r="E191" i="4"/>
  <c r="L199" i="4"/>
  <c r="H199" i="4"/>
  <c r="D199" i="4"/>
  <c r="J198" i="4"/>
  <c r="F198" i="4"/>
  <c r="D191" i="4"/>
  <c r="I198" i="4"/>
  <c r="C198" i="4"/>
  <c r="C199" i="4"/>
  <c r="K199" i="4"/>
  <c r="G199" i="4"/>
  <c r="K198" i="4"/>
  <c r="C191" i="4"/>
  <c r="G191" i="4"/>
  <c r="J199" i="4"/>
  <c r="L198" i="4"/>
  <c r="H198" i="4"/>
  <c r="D198" i="4"/>
  <c r="M2" i="1"/>
  <c r="L4" i="1"/>
  <c r="O4" i="1" s="1"/>
  <c r="L5" i="1"/>
  <c r="O5" i="1" s="1"/>
  <c r="L6" i="1"/>
  <c r="O6" i="1" s="1"/>
  <c r="L7" i="1"/>
  <c r="O7" i="1" s="1"/>
  <c r="L8" i="1"/>
  <c r="O8" i="1" s="1"/>
  <c r="L9" i="1"/>
  <c r="O9" i="1" s="1"/>
  <c r="L10" i="1"/>
  <c r="O10" i="1" s="1"/>
  <c r="L11" i="1"/>
  <c r="O11" i="1" s="1"/>
  <c r="L12" i="1"/>
  <c r="O12" i="1" s="1"/>
  <c r="L13" i="1"/>
  <c r="O13" i="1" s="1"/>
  <c r="L14" i="1"/>
  <c r="O14" i="1" s="1"/>
  <c r="L15" i="1"/>
  <c r="O15" i="1" s="1"/>
  <c r="L16" i="1"/>
  <c r="O16" i="1" s="1"/>
  <c r="L17" i="1"/>
  <c r="O17" i="1" s="1"/>
  <c r="L18" i="1"/>
  <c r="O18" i="1" s="1"/>
  <c r="L19" i="1"/>
  <c r="O19" i="1" s="1"/>
  <c r="L20" i="1"/>
  <c r="O20" i="1" s="1"/>
  <c r="L21" i="1"/>
  <c r="O21" i="1" s="1"/>
  <c r="L22" i="1"/>
  <c r="O22" i="1" s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 s="1"/>
  <c r="L32" i="1"/>
  <c r="O32" i="1" s="1"/>
  <c r="L33" i="1"/>
  <c r="O33" i="1" s="1"/>
  <c r="L34" i="1"/>
  <c r="O34" i="1" s="1"/>
  <c r="L35" i="1"/>
  <c r="O35" i="1" s="1"/>
  <c r="L36" i="1"/>
  <c r="O36" i="1" s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 s="1"/>
  <c r="L43" i="1"/>
  <c r="O43" i="1" s="1"/>
  <c r="L44" i="1"/>
  <c r="O44" i="1" s="1"/>
  <c r="L45" i="1"/>
  <c r="O45" i="1" s="1"/>
  <c r="L46" i="1"/>
  <c r="O46" i="1" s="1"/>
  <c r="L47" i="1"/>
  <c r="O47" i="1" s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 s="1"/>
  <c r="L55" i="1"/>
  <c r="O55" i="1" s="1"/>
  <c r="L56" i="1"/>
  <c r="O56" i="1" s="1"/>
  <c r="L57" i="1"/>
  <c r="O57" i="1" s="1"/>
  <c r="L58" i="1"/>
  <c r="O58" i="1" s="1"/>
  <c r="L59" i="1"/>
  <c r="O59" i="1" s="1"/>
  <c r="L60" i="1"/>
  <c r="O60" i="1" s="1"/>
  <c r="L61" i="1"/>
  <c r="O61" i="1" s="1"/>
  <c r="L62" i="1"/>
  <c r="O62" i="1" s="1"/>
  <c r="L63" i="1"/>
  <c r="O63" i="1" s="1"/>
  <c r="L64" i="1"/>
  <c r="O64" i="1" s="1"/>
  <c r="L65" i="1"/>
  <c r="O65" i="1" s="1"/>
  <c r="L66" i="1"/>
  <c r="O66" i="1" s="1"/>
  <c r="L67" i="1"/>
  <c r="O67" i="1" s="1"/>
  <c r="L68" i="1"/>
  <c r="O68" i="1" s="1"/>
  <c r="L69" i="1"/>
  <c r="O69" i="1" s="1"/>
  <c r="L70" i="1"/>
  <c r="O70" i="1" s="1"/>
  <c r="L71" i="1"/>
  <c r="O71" i="1" s="1"/>
  <c r="L72" i="1"/>
  <c r="O72" i="1" s="1"/>
  <c r="L73" i="1"/>
  <c r="O73" i="1" s="1"/>
  <c r="L74" i="1"/>
  <c r="O74" i="1" s="1"/>
  <c r="L75" i="1"/>
  <c r="O75" i="1" s="1"/>
  <c r="L76" i="1"/>
  <c r="O76" i="1" s="1"/>
  <c r="L77" i="1"/>
  <c r="O77" i="1" s="1"/>
  <c r="L78" i="1"/>
  <c r="O78" i="1" s="1"/>
  <c r="L79" i="1"/>
  <c r="O79" i="1" s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O86" i="1" s="1"/>
  <c r="L87" i="1"/>
  <c r="O87" i="1" s="1"/>
  <c r="L88" i="1"/>
  <c r="O88" i="1" s="1"/>
  <c r="L89" i="1"/>
  <c r="O89" i="1" s="1"/>
  <c r="L90" i="1"/>
  <c r="O90" i="1" s="1"/>
  <c r="L91" i="1"/>
  <c r="O91" i="1" s="1"/>
  <c r="L92" i="1"/>
  <c r="O92" i="1" s="1"/>
  <c r="L93" i="1"/>
  <c r="O93" i="1" s="1"/>
  <c r="L94" i="1"/>
  <c r="O94" i="1" s="1"/>
  <c r="L95" i="1"/>
  <c r="O95" i="1" s="1"/>
  <c r="L96" i="1"/>
  <c r="O96" i="1" s="1"/>
  <c r="L97" i="1"/>
  <c r="O97" i="1" s="1"/>
  <c r="L98" i="1"/>
  <c r="O98" i="1" s="1"/>
  <c r="L99" i="1"/>
  <c r="O99" i="1" s="1"/>
  <c r="L100" i="1"/>
  <c r="O100" i="1" s="1"/>
  <c r="L101" i="1"/>
  <c r="O101" i="1" s="1"/>
  <c r="L102" i="1"/>
  <c r="O102" i="1" s="1"/>
  <c r="L103" i="1"/>
  <c r="O103" i="1" s="1"/>
  <c r="L104" i="1"/>
  <c r="O104" i="1" s="1"/>
  <c r="L105" i="1"/>
  <c r="O105" i="1" s="1"/>
  <c r="L106" i="1"/>
  <c r="O106" i="1" s="1"/>
  <c r="L107" i="1"/>
  <c r="O107" i="1" s="1"/>
  <c r="L108" i="1"/>
  <c r="O108" i="1" s="1"/>
  <c r="L109" i="1"/>
  <c r="O109" i="1" s="1"/>
  <c r="L110" i="1"/>
  <c r="O110" i="1" s="1"/>
  <c r="L111" i="1"/>
  <c r="O111" i="1" s="1"/>
  <c r="L112" i="1"/>
  <c r="O112" i="1" s="1"/>
  <c r="L113" i="1"/>
  <c r="O113" i="1" s="1"/>
  <c r="L114" i="1"/>
  <c r="O114" i="1" s="1"/>
  <c r="L115" i="1"/>
  <c r="O115" i="1" s="1"/>
  <c r="L116" i="1"/>
  <c r="O116" i="1" s="1"/>
  <c r="L117" i="1"/>
  <c r="O117" i="1" s="1"/>
  <c r="L118" i="1"/>
  <c r="O118" i="1" s="1"/>
  <c r="L119" i="1"/>
  <c r="O119" i="1" s="1"/>
  <c r="L120" i="1"/>
  <c r="O120" i="1" s="1"/>
  <c r="L121" i="1"/>
  <c r="O121" i="1" s="1"/>
  <c r="L122" i="1"/>
  <c r="O122" i="1" s="1"/>
  <c r="L123" i="1"/>
  <c r="O123" i="1" s="1"/>
  <c r="L124" i="1"/>
  <c r="O124" i="1" s="1"/>
  <c r="L125" i="1"/>
  <c r="O125" i="1" s="1"/>
  <c r="L126" i="1"/>
  <c r="O126" i="1" s="1"/>
  <c r="L127" i="1"/>
  <c r="O127" i="1" s="1"/>
  <c r="L128" i="1"/>
  <c r="O128" i="1" s="1"/>
  <c r="L129" i="1"/>
  <c r="O129" i="1" s="1"/>
  <c r="L130" i="1"/>
  <c r="O130" i="1" s="1"/>
  <c r="L131" i="1"/>
  <c r="O131" i="1" s="1"/>
  <c r="L132" i="1"/>
  <c r="O132" i="1" s="1"/>
  <c r="L133" i="1"/>
  <c r="O133" i="1" s="1"/>
  <c r="L134" i="1"/>
  <c r="O134" i="1" s="1"/>
  <c r="L135" i="1"/>
  <c r="O135" i="1" s="1"/>
  <c r="L136" i="1"/>
  <c r="O136" i="1" s="1"/>
  <c r="L137" i="1"/>
  <c r="O137" i="1" s="1"/>
  <c r="L138" i="1"/>
  <c r="O138" i="1" s="1"/>
  <c r="L139" i="1"/>
  <c r="O139" i="1" s="1"/>
  <c r="L140" i="1"/>
  <c r="O140" i="1" s="1"/>
  <c r="L141" i="1"/>
  <c r="O141" i="1" s="1"/>
  <c r="L142" i="1"/>
  <c r="O142" i="1" s="1"/>
  <c r="L143" i="1"/>
  <c r="O143" i="1" s="1"/>
  <c r="L144" i="1"/>
  <c r="O144" i="1" s="1"/>
  <c r="L145" i="1"/>
  <c r="O145" i="1" s="1"/>
  <c r="L146" i="1"/>
  <c r="O146" i="1" s="1"/>
  <c r="L147" i="1"/>
  <c r="O147" i="1" s="1"/>
  <c r="L148" i="1"/>
  <c r="O148" i="1" s="1"/>
  <c r="L149" i="1"/>
  <c r="O149" i="1" s="1"/>
  <c r="L150" i="1"/>
  <c r="O150" i="1" s="1"/>
  <c r="L151" i="1"/>
  <c r="O151" i="1" s="1"/>
  <c r="L152" i="1"/>
  <c r="O152" i="1" s="1"/>
  <c r="L153" i="1"/>
  <c r="O153" i="1" s="1"/>
  <c r="L154" i="1"/>
  <c r="O154" i="1" s="1"/>
  <c r="L155" i="1"/>
  <c r="O155" i="1" s="1"/>
  <c r="L156" i="1"/>
  <c r="O156" i="1" s="1"/>
  <c r="L157" i="1"/>
  <c r="O157" i="1" s="1"/>
  <c r="L158" i="1"/>
  <c r="O158" i="1" s="1"/>
  <c r="L159" i="1"/>
  <c r="O159" i="1" s="1"/>
  <c r="L160" i="1"/>
  <c r="O160" i="1" s="1"/>
  <c r="L161" i="1"/>
  <c r="O161" i="1" s="1"/>
  <c r="L162" i="1"/>
  <c r="O162" i="1" s="1"/>
  <c r="L163" i="1"/>
  <c r="O163" i="1" s="1"/>
  <c r="L164" i="1"/>
  <c r="O164" i="1" s="1"/>
  <c r="L165" i="1"/>
  <c r="O165" i="1" s="1"/>
  <c r="L166" i="1"/>
  <c r="O166" i="1" s="1"/>
  <c r="L167" i="1"/>
  <c r="O167" i="1" s="1"/>
  <c r="L168" i="1"/>
  <c r="O168" i="1" s="1"/>
  <c r="L169" i="1"/>
  <c r="O169" i="1" s="1"/>
  <c r="L170" i="1"/>
  <c r="O170" i="1" s="1"/>
  <c r="L171" i="1"/>
  <c r="O171" i="1" s="1"/>
  <c r="L172" i="1"/>
  <c r="O172" i="1" s="1"/>
  <c r="L173" i="1"/>
  <c r="O173" i="1" s="1"/>
  <c r="L174" i="1"/>
  <c r="O174" i="1" s="1"/>
  <c r="L175" i="1"/>
  <c r="O175" i="1" s="1"/>
  <c r="L176" i="1"/>
  <c r="O176" i="1" s="1"/>
  <c r="L177" i="1"/>
  <c r="O177" i="1" s="1"/>
  <c r="L178" i="1"/>
  <c r="O178" i="1" s="1"/>
  <c r="L179" i="1"/>
  <c r="O179" i="1" s="1"/>
  <c r="L180" i="1"/>
  <c r="O180" i="1" s="1"/>
  <c r="L181" i="1"/>
  <c r="O181" i="1" s="1"/>
  <c r="L182" i="1"/>
  <c r="O182" i="1" s="1"/>
  <c r="L183" i="1"/>
  <c r="O183" i="1" s="1"/>
  <c r="L184" i="1"/>
  <c r="O184" i="1" s="1"/>
  <c r="L185" i="1"/>
  <c r="O185" i="1" s="1"/>
  <c r="L186" i="1"/>
  <c r="O186" i="1" s="1"/>
  <c r="L187" i="1"/>
  <c r="O187" i="1" s="1"/>
  <c r="L188" i="1"/>
  <c r="O188" i="1" s="1"/>
  <c r="L189" i="1"/>
  <c r="O189" i="1" s="1"/>
  <c r="L190" i="1"/>
  <c r="O190" i="1" s="1"/>
  <c r="L191" i="1"/>
  <c r="O191" i="1" s="1"/>
  <c r="L192" i="1"/>
  <c r="O192" i="1" s="1"/>
  <c r="L193" i="1"/>
  <c r="O193" i="1" s="1"/>
  <c r="L194" i="1"/>
  <c r="O194" i="1" s="1"/>
  <c r="L195" i="1"/>
  <c r="O195" i="1" s="1"/>
  <c r="L196" i="1"/>
  <c r="O196" i="1" s="1"/>
  <c r="L197" i="1"/>
  <c r="O197" i="1" s="1"/>
  <c r="L198" i="1"/>
  <c r="O198" i="1" s="1"/>
  <c r="L199" i="1"/>
  <c r="O199" i="1" s="1"/>
  <c r="L200" i="1"/>
  <c r="O200" i="1" s="1"/>
  <c r="L201" i="1"/>
  <c r="O201" i="1" s="1"/>
  <c r="L202" i="1"/>
  <c r="O202" i="1" s="1"/>
  <c r="L203" i="1"/>
  <c r="O203" i="1" s="1"/>
  <c r="L204" i="1"/>
  <c r="O204" i="1" s="1"/>
  <c r="L205" i="1"/>
  <c r="O205" i="1" s="1"/>
  <c r="L206" i="1"/>
  <c r="O206" i="1" s="1"/>
  <c r="L207" i="1"/>
  <c r="O207" i="1" s="1"/>
  <c r="L208" i="1"/>
  <c r="O208" i="1" s="1"/>
  <c r="L209" i="1"/>
  <c r="O209" i="1" s="1"/>
  <c r="L210" i="1"/>
  <c r="O210" i="1" s="1"/>
  <c r="L211" i="1"/>
  <c r="O211" i="1" s="1"/>
  <c r="L212" i="1"/>
  <c r="O212" i="1" s="1"/>
  <c r="L213" i="1"/>
  <c r="O213" i="1" s="1"/>
  <c r="L214" i="1"/>
  <c r="O214" i="1" s="1"/>
  <c r="L215" i="1"/>
  <c r="O215" i="1" s="1"/>
  <c r="L216" i="1"/>
  <c r="O216" i="1" s="1"/>
  <c r="L217" i="1"/>
  <c r="O217" i="1" s="1"/>
  <c r="L218" i="1"/>
  <c r="O218" i="1" s="1"/>
  <c r="L219" i="1"/>
  <c r="O219" i="1" s="1"/>
  <c r="L220" i="1"/>
  <c r="O220" i="1" s="1"/>
  <c r="L221" i="1"/>
  <c r="O221" i="1" s="1"/>
  <c r="L222" i="1"/>
  <c r="O222" i="1" s="1"/>
  <c r="L223" i="1"/>
  <c r="O223" i="1" s="1"/>
  <c r="L224" i="1"/>
  <c r="O224" i="1" s="1"/>
  <c r="L225" i="1"/>
  <c r="O225" i="1" s="1"/>
  <c r="L226" i="1"/>
  <c r="O226" i="1" s="1"/>
  <c r="L227" i="1"/>
  <c r="O227" i="1" s="1"/>
  <c r="L228" i="1"/>
  <c r="O228" i="1" s="1"/>
  <c r="L229" i="1"/>
  <c r="O229" i="1" s="1"/>
  <c r="L230" i="1"/>
  <c r="O230" i="1" s="1"/>
  <c r="L231" i="1"/>
  <c r="O231" i="1" s="1"/>
  <c r="L232" i="1"/>
  <c r="O232" i="1" s="1"/>
  <c r="L233" i="1"/>
  <c r="O233" i="1" s="1"/>
  <c r="L234" i="1"/>
  <c r="O234" i="1" s="1"/>
  <c r="L235" i="1"/>
  <c r="O235" i="1" s="1"/>
  <c r="L236" i="1"/>
  <c r="O236" i="1" s="1"/>
  <c r="L237" i="1"/>
  <c r="O237" i="1" s="1"/>
  <c r="L238" i="1"/>
  <c r="O238" i="1" s="1"/>
  <c r="L239" i="1"/>
  <c r="O239" i="1" s="1"/>
  <c r="L240" i="1"/>
  <c r="O240" i="1" s="1"/>
  <c r="L241" i="1"/>
  <c r="O241" i="1" s="1"/>
  <c r="L242" i="1"/>
  <c r="O242" i="1" s="1"/>
  <c r="L243" i="1"/>
  <c r="O243" i="1" s="1"/>
  <c r="L244" i="1"/>
  <c r="O244" i="1" s="1"/>
  <c r="L245" i="1"/>
  <c r="O245" i="1" s="1"/>
  <c r="L246" i="1"/>
  <c r="O246" i="1" s="1"/>
  <c r="L3" i="1"/>
  <c r="O3" i="1" s="1"/>
  <c r="L2" i="1"/>
  <c r="O2" i="1" s="1"/>
  <c r="I246" i="1" l="1"/>
  <c r="J246" i="1"/>
  <c r="H246" i="1"/>
  <c r="I245" i="1"/>
  <c r="J245" i="1"/>
  <c r="H245" i="1"/>
  <c r="I244" i="1"/>
  <c r="J244" i="1"/>
  <c r="H244" i="1"/>
  <c r="I243" i="1"/>
  <c r="J243" i="1"/>
  <c r="H243" i="1"/>
  <c r="H217" i="1" l="1"/>
  <c r="I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7" i="1"/>
  <c r="I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I236" i="1"/>
  <c r="J236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16" i="1" l="1"/>
  <c r="I216" i="1"/>
  <c r="J216" i="1"/>
  <c r="H131" i="1" l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09" i="1"/>
  <c r="I209" i="1"/>
  <c r="J209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J66" i="1"/>
  <c r="I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66" i="1"/>
</calcChain>
</file>

<file path=xl/comments1.xml><?xml version="1.0" encoding="utf-8"?>
<comments xmlns="http://schemas.openxmlformats.org/spreadsheetml/2006/main">
  <authors>
    <author>xxx</author>
  </authors>
  <commentList>
    <comment ref="G1" authorId="0">
      <text>
        <r>
          <rPr>
            <b/>
            <sz val="9"/>
            <color indexed="81"/>
            <rFont val="Tahoma"/>
            <charset val="1"/>
          </rPr>
          <t>Kačerov:</t>
        </r>
        <r>
          <rPr>
            <sz val="9"/>
            <color indexed="81"/>
            <rFont val="Tahoma"/>
            <charset val="1"/>
          </rPr>
          <t xml:space="preserve">
čas průchodu pod hodinami ve vestibulu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min Druž-Kač:</t>
        </r>
        <r>
          <rPr>
            <sz val="9"/>
            <color indexed="81"/>
            <rFont val="Tahoma"/>
            <charset val="1"/>
          </rPr>
          <t xml:space="preserve">
čas vnímaný cestujícím (měřený pod hodinami ve vestibulu)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JŘ:</t>
        </r>
        <r>
          <rPr>
            <sz val="9"/>
            <color indexed="81"/>
            <rFont val="Tahoma"/>
            <family val="2"/>
            <charset val="238"/>
          </rPr>
          <t xml:space="preserve">
Nejbližší dřívější odjezd dané linky z Družné dle JŘ</t>
        </r>
      </text>
    </comment>
    <comment ref="L1" authorId="0">
      <text>
        <r>
          <rPr>
            <b/>
            <sz val="9"/>
            <color indexed="81"/>
            <rFont val="Tahoma"/>
            <charset val="1"/>
          </rPr>
          <t>čas K.:</t>
        </r>
        <r>
          <rPr>
            <sz val="9"/>
            <color indexed="81"/>
            <rFont val="Tahoma"/>
            <charset val="1"/>
          </rPr>
          <t xml:space="preserve">
reálná časová poloha spoje na Kačerově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38"/>
          </rPr>
          <t>JŘ:</t>
        </r>
        <r>
          <rPr>
            <sz val="9"/>
            <color indexed="81"/>
            <rFont val="Tahoma"/>
            <family val="2"/>
            <charset val="238"/>
          </rPr>
          <t xml:space="preserve">
Čas dle JŘ na Kačerově</t>
        </r>
      </text>
    </comment>
    <comment ref="N1" authorId="0">
      <text>
        <r>
          <rPr>
            <b/>
            <sz val="9"/>
            <color indexed="81"/>
            <rFont val="Tahoma"/>
            <charset val="1"/>
          </rPr>
          <t>zpož. D.:</t>
        </r>
        <r>
          <rPr>
            <sz val="9"/>
            <color indexed="81"/>
            <rFont val="Tahoma"/>
            <charset val="1"/>
          </rPr>
          <t xml:space="preserve">
zpoždění na Družné</t>
        </r>
      </text>
    </comment>
    <comment ref="O1" authorId="0">
      <text>
        <r>
          <rPr>
            <b/>
            <sz val="9"/>
            <color indexed="81"/>
            <rFont val="Tahoma"/>
            <charset val="1"/>
          </rPr>
          <t>zpož. K.:</t>
        </r>
        <r>
          <rPr>
            <sz val="9"/>
            <color indexed="81"/>
            <rFont val="Tahoma"/>
            <charset val="1"/>
          </rPr>
          <t xml:space="preserve">
zpoždění na Kačerově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38"/>
          </rPr>
          <t>rozdíl:</t>
        </r>
        <r>
          <rPr>
            <sz val="9"/>
            <color indexed="81"/>
            <rFont val="Tahoma"/>
            <family val="2"/>
            <charset val="238"/>
          </rPr>
          <t xml:space="preserve">
přírůstek zpoždění v úseku Družná-Kačerov</t>
        </r>
      </text>
    </comment>
    <comment ref="Q1" authorId="0">
      <text>
        <r>
          <rPr>
            <b/>
            <sz val="9"/>
            <color indexed="81"/>
            <rFont val="Tahoma"/>
            <charset val="1"/>
          </rPr>
          <t>č. Dr.:</t>
        </r>
        <r>
          <rPr>
            <sz val="9"/>
            <color indexed="81"/>
            <rFont val="Tahoma"/>
            <charset val="1"/>
          </rPr>
          <t xml:space="preserve">
čekání do času na Družné</t>
        </r>
      </text>
    </comment>
    <comment ref="R1" authorId="0">
      <text>
        <r>
          <rPr>
            <b/>
            <sz val="9"/>
            <color indexed="81"/>
            <rFont val="Tahoma"/>
            <charset val="1"/>
          </rPr>
          <t>č. Lab.:</t>
        </r>
        <r>
          <rPr>
            <sz val="9"/>
            <color indexed="81"/>
            <rFont val="Tahoma"/>
            <charset val="1"/>
          </rPr>
          <t xml:space="preserve">
čekání do času na Labi</t>
        </r>
      </text>
    </comment>
    <comment ref="S1" authorId="0">
      <text>
        <r>
          <rPr>
            <b/>
            <sz val="9"/>
            <color indexed="81"/>
            <rFont val="Tahoma"/>
            <charset val="1"/>
          </rPr>
          <t>č. Lh.:</t>
        </r>
        <r>
          <rPr>
            <sz val="9"/>
            <color indexed="81"/>
            <rFont val="Tahoma"/>
            <charset val="1"/>
          </rPr>
          <t xml:space="preserve">
čekání do času na Lhotce</t>
        </r>
      </text>
    </comment>
    <comment ref="T1" authorId="0">
      <text>
        <r>
          <rPr>
            <b/>
            <sz val="9"/>
            <color indexed="81"/>
            <rFont val="Tahoma"/>
            <charset val="1"/>
          </rPr>
          <t>č.Zál.:</t>
        </r>
        <r>
          <rPr>
            <sz val="9"/>
            <color indexed="81"/>
            <rFont val="Tahoma"/>
            <charset val="1"/>
          </rPr>
          <t xml:space="preserve">
čekání do času na Zálesí</t>
        </r>
      </text>
    </comment>
    <comment ref="U1" authorId="0">
      <text>
        <r>
          <rPr>
            <b/>
            <sz val="9"/>
            <color indexed="81"/>
            <rFont val="Tahoma"/>
            <charset val="1"/>
          </rPr>
          <t>č. NK:</t>
        </r>
        <r>
          <rPr>
            <sz val="9"/>
            <color indexed="81"/>
            <rFont val="Tahoma"/>
            <charset val="1"/>
          </rPr>
          <t xml:space="preserve">
čekání do času na Nem. Krč</t>
        </r>
      </text>
    </comment>
    <comment ref="V1" authorId="0">
      <text>
        <r>
          <rPr>
            <b/>
            <sz val="9"/>
            <color indexed="81"/>
            <rFont val="Tahoma"/>
            <charset val="1"/>
          </rPr>
          <t>sjetí:</t>
        </r>
        <r>
          <rPr>
            <sz val="9"/>
            <color indexed="81"/>
            <rFont val="Tahoma"/>
            <charset val="1"/>
          </rPr>
          <t xml:space="preserve">
více spojů bezprostředně za sebou (a to řeším jen odjezd z Družné, ne např. vzájemné dojetí až cestou)</t>
        </r>
      </text>
    </comment>
    <comment ref="W1" authorId="0">
      <text>
        <r>
          <rPr>
            <b/>
            <sz val="9"/>
            <color indexed="81"/>
            <rFont val="Tahoma"/>
            <charset val="1"/>
          </rPr>
          <t>1 min.:</t>
        </r>
        <r>
          <rPr>
            <sz val="9"/>
            <color indexed="81"/>
            <rFont val="Tahoma"/>
            <charset val="1"/>
          </rPr>
          <t xml:space="preserve">
reálný interval mezi spoji z Družné &lt; 1 minuta ("skoro sjetí")</t>
        </r>
      </text>
    </comment>
    <comment ref="X1" authorId="0">
      <text>
        <r>
          <rPr>
            <b/>
            <sz val="9"/>
            <color indexed="81"/>
            <rFont val="Tahoma"/>
            <charset val="1"/>
          </rPr>
          <t>int. před:</t>
        </r>
        <r>
          <rPr>
            <sz val="9"/>
            <color indexed="81"/>
            <rFont val="Tahoma"/>
            <charset val="1"/>
          </rPr>
          <t xml:space="preserve">
min. reálná časová mezera před daným spojem (kolik minut před ním jsem viděl, že nic nejelo; reálný interval mohl být i delší)</t>
        </r>
      </text>
    </comment>
  </commentList>
</comments>
</file>

<file path=xl/sharedStrings.xml><?xml version="1.0" encoding="utf-8"?>
<sst xmlns="http://schemas.openxmlformats.org/spreadsheetml/2006/main" count="559" uniqueCount="82">
  <si>
    <t>Družná</t>
  </si>
  <si>
    <t>Kačerov</t>
  </si>
  <si>
    <t>linka</t>
  </si>
  <si>
    <t>poznámka</t>
  </si>
  <si>
    <t>den</t>
  </si>
  <si>
    <t>datum</t>
  </si>
  <si>
    <t>Pondělí</t>
  </si>
  <si>
    <t>Úterý</t>
  </si>
  <si>
    <t>Středa</t>
  </si>
  <si>
    <t>Čtvrtek</t>
  </si>
  <si>
    <t>Pátek</t>
  </si>
  <si>
    <t>min Druž-Nem</t>
  </si>
  <si>
    <t>min Druž-Kač</t>
  </si>
  <si>
    <t>min Nem-Kač</t>
  </si>
  <si>
    <t>Nem. Krč</t>
  </si>
  <si>
    <t>np</t>
  </si>
  <si>
    <t>vp</t>
  </si>
  <si>
    <t>č. Lab.</t>
  </si>
  <si>
    <t>č. Dr.</t>
  </si>
  <si>
    <t>č. Lh.</t>
  </si>
  <si>
    <t>č. Zál.</t>
  </si>
  <si>
    <t>č. NK</t>
  </si>
  <si>
    <t>zpož. D.</t>
  </si>
  <si>
    <t>zpož. K.</t>
  </si>
  <si>
    <t>JŘ D.</t>
  </si>
  <si>
    <t>JŘ K.</t>
  </si>
  <si>
    <t>čas K.</t>
  </si>
  <si>
    <t>1 min.</t>
  </si>
  <si>
    <t>sjetí</t>
  </si>
  <si>
    <t>int. před</t>
  </si>
  <si>
    <t>150, co měla jet ve 14, přijela až za námi v 19, navíc pak pravděpodobně jela v 19 (dle svého JŘ) i 157</t>
  </si>
  <si>
    <t>vláček 139+157+139</t>
  </si>
  <si>
    <t>dvě 139 za sebou (odjezd 8:18 a 8:19)</t>
  </si>
  <si>
    <t>minutu před námi odjezd 150, přímo za námi 139</t>
  </si>
  <si>
    <t>minutu před námi vláček 139+150, za námi ve vláčku další 150</t>
  </si>
  <si>
    <t>minutu za námi vláček 150+139</t>
  </si>
  <si>
    <t>150 minutu před námi (na Novodvorské předjetí), na Zálesí dojetí předchozí 139</t>
  </si>
  <si>
    <t>minutu před námi 139, na kufru za námi 150</t>
  </si>
  <si>
    <t>minutu po nás 139+150</t>
  </si>
  <si>
    <t>nehoda na Zálesí v průběžném pruhu</t>
  </si>
  <si>
    <t>139 za námi</t>
  </si>
  <si>
    <t>před námi 157, za námi 150</t>
  </si>
  <si>
    <t>před námi 139</t>
  </si>
  <si>
    <t>150 odjezd 8:28 (napřed), 139 samozřejmě zpoždění = 6 minut interval</t>
  </si>
  <si>
    <t>139 až za námi</t>
  </si>
  <si>
    <t>150 minutu po nás</t>
  </si>
  <si>
    <t>139 hned za námi, na Kačerově před námi stanicovala předchozí 150</t>
  </si>
  <si>
    <t>vláček 139+157+150</t>
  </si>
  <si>
    <t>za námi 157</t>
  </si>
  <si>
    <t>před námi 157, za námi ve vláčku 150</t>
  </si>
  <si>
    <t>vláček 139+157</t>
  </si>
  <si>
    <t>139 před námi</t>
  </si>
  <si>
    <t>157+139</t>
  </si>
  <si>
    <t>139 za námi, a to by ještě cca v tomto čase měla jet 157 =&gt; zase všechno spolu</t>
  </si>
  <si>
    <t>před námi 157; 150+139</t>
  </si>
  <si>
    <t>150+139</t>
  </si>
  <si>
    <t>139+157</t>
  </si>
  <si>
    <t>139+150</t>
  </si>
  <si>
    <t>139+157+150</t>
  </si>
  <si>
    <t>na křižovatce pod Jižní spojkou patrně nějaký mimořádný cyklus SSZ, volno pro odbočovací pruh vždy jen pár sekund; během čekání nás předjely 150, 139 a 150+139</t>
  </si>
  <si>
    <t>minutu před námi 157+139</t>
  </si>
  <si>
    <t>minutu před námi 139, přímo před námi 157</t>
  </si>
  <si>
    <t>minutu před námi 157, přímo před námi 139; minutu po nás další 150</t>
  </si>
  <si>
    <t>139 až za námi (dle JŘ 3 minuty před)</t>
  </si>
  <si>
    <t>minutu po nás 157 (jedoucí dle JŘ)</t>
  </si>
  <si>
    <t>139 odjezd 8:33, 157 8:34 (předjetí)</t>
  </si>
  <si>
    <t>za námi 139</t>
  </si>
  <si>
    <t>(139 mezitím vůbec nejela)</t>
  </si>
  <si>
    <t>139+139</t>
  </si>
  <si>
    <t>157 za námi</t>
  </si>
  <si>
    <t>139/150</t>
  </si>
  <si>
    <t>NK-Kač</t>
  </si>
  <si>
    <t>Druž-NK</t>
  </si>
  <si>
    <t>průměr</t>
  </si>
  <si>
    <t>Labe</t>
  </si>
  <si>
    <t>Lhotka</t>
  </si>
  <si>
    <t>Zálesí</t>
  </si>
  <si>
    <t>Družná - pst</t>
  </si>
  <si>
    <t>Kačerov - pst</t>
  </si>
  <si>
    <t>rozdíl</t>
  </si>
  <si>
    <t>rozdíl - pst</t>
  </si>
  <si>
    <t>cest. 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</si>
</sst>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" fontId="6" fillId="0" borderId="0" xfId="0" applyNumberFormat="1" applyFont="1"/>
    <xf numFmtId="1" fontId="5" fillId="0" borderId="0" xfId="0" applyNumberFormat="1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Cestovní doba Družná - Kačerov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Data</c:v>
          </c:tx>
          <c:marker>
            <c:symbol val="none"/>
          </c:marker>
          <c:trendline>
            <c:name>Dvoutýdenní klouzavý průměr</c:name>
            <c:spPr>
              <a:ln w="1905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trendlineType val="movingAvg"/>
            <c:period val="10"/>
            <c:dispRSqr val="0"/>
            <c:dispEq val="0"/>
          </c:trendline>
          <c:cat>
            <c:numRef>
              <c:f>data!$B$2:$B$246</c:f>
              <c:numCache>
                <c:formatCode>m/d/yyyy</c:formatCode>
                <c:ptCount val="245"/>
                <c:pt idx="0">
                  <c:v>43060</c:v>
                </c:pt>
                <c:pt idx="1">
                  <c:v>43061</c:v>
                </c:pt>
                <c:pt idx="2">
                  <c:v>43062</c:v>
                </c:pt>
                <c:pt idx="3">
                  <c:v>43063</c:v>
                </c:pt>
                <c:pt idx="4">
                  <c:v>43066</c:v>
                </c:pt>
                <c:pt idx="5">
                  <c:v>43067</c:v>
                </c:pt>
                <c:pt idx="6">
                  <c:v>43068</c:v>
                </c:pt>
                <c:pt idx="7">
                  <c:v>43069</c:v>
                </c:pt>
                <c:pt idx="8">
                  <c:v>43070</c:v>
                </c:pt>
                <c:pt idx="9">
                  <c:v>43073</c:v>
                </c:pt>
                <c:pt idx="10">
                  <c:v>43074</c:v>
                </c:pt>
                <c:pt idx="11">
                  <c:v>43075</c:v>
                </c:pt>
                <c:pt idx="12">
                  <c:v>43076</c:v>
                </c:pt>
                <c:pt idx="13">
                  <c:v>43077</c:v>
                </c:pt>
                <c:pt idx="14">
                  <c:v>43080</c:v>
                </c:pt>
                <c:pt idx="15">
                  <c:v>43081</c:v>
                </c:pt>
                <c:pt idx="16">
                  <c:v>43082</c:v>
                </c:pt>
                <c:pt idx="17">
                  <c:v>43083</c:v>
                </c:pt>
                <c:pt idx="18">
                  <c:v>43084</c:v>
                </c:pt>
                <c:pt idx="19">
                  <c:v>43087</c:v>
                </c:pt>
                <c:pt idx="20">
                  <c:v>43088</c:v>
                </c:pt>
                <c:pt idx="21">
                  <c:v>43089</c:v>
                </c:pt>
                <c:pt idx="22">
                  <c:v>43090</c:v>
                </c:pt>
                <c:pt idx="23">
                  <c:v>43091</c:v>
                </c:pt>
                <c:pt idx="24">
                  <c:v>43096</c:v>
                </c:pt>
                <c:pt idx="25">
                  <c:v>43097</c:v>
                </c:pt>
                <c:pt idx="26">
                  <c:v>43102</c:v>
                </c:pt>
                <c:pt idx="27">
                  <c:v>43103</c:v>
                </c:pt>
                <c:pt idx="28">
                  <c:v>43104</c:v>
                </c:pt>
                <c:pt idx="29">
                  <c:v>43105</c:v>
                </c:pt>
                <c:pt idx="30">
                  <c:v>43108</c:v>
                </c:pt>
                <c:pt idx="31">
                  <c:v>43109</c:v>
                </c:pt>
                <c:pt idx="32">
                  <c:v>43110</c:v>
                </c:pt>
                <c:pt idx="33">
                  <c:v>43111</c:v>
                </c:pt>
                <c:pt idx="34">
                  <c:v>43112</c:v>
                </c:pt>
                <c:pt idx="35">
                  <c:v>43115</c:v>
                </c:pt>
                <c:pt idx="36">
                  <c:v>43116</c:v>
                </c:pt>
                <c:pt idx="37">
                  <c:v>43117</c:v>
                </c:pt>
                <c:pt idx="38">
                  <c:v>43118</c:v>
                </c:pt>
                <c:pt idx="39">
                  <c:v>43119</c:v>
                </c:pt>
                <c:pt idx="40">
                  <c:v>43122</c:v>
                </c:pt>
                <c:pt idx="41">
                  <c:v>43123</c:v>
                </c:pt>
                <c:pt idx="42">
                  <c:v>43124</c:v>
                </c:pt>
                <c:pt idx="43">
                  <c:v>43125</c:v>
                </c:pt>
                <c:pt idx="44">
                  <c:v>43126</c:v>
                </c:pt>
                <c:pt idx="45">
                  <c:v>43129</c:v>
                </c:pt>
                <c:pt idx="46">
                  <c:v>43130</c:v>
                </c:pt>
                <c:pt idx="47">
                  <c:v>43131</c:v>
                </c:pt>
                <c:pt idx="48">
                  <c:v>43132</c:v>
                </c:pt>
                <c:pt idx="49">
                  <c:v>43133</c:v>
                </c:pt>
                <c:pt idx="50">
                  <c:v>43136</c:v>
                </c:pt>
                <c:pt idx="51">
                  <c:v>43137</c:v>
                </c:pt>
                <c:pt idx="52">
                  <c:v>43138</c:v>
                </c:pt>
                <c:pt idx="53">
                  <c:v>43139</c:v>
                </c:pt>
                <c:pt idx="54">
                  <c:v>43140</c:v>
                </c:pt>
                <c:pt idx="55">
                  <c:v>43143</c:v>
                </c:pt>
                <c:pt idx="56">
                  <c:v>43144</c:v>
                </c:pt>
                <c:pt idx="57">
                  <c:v>43145</c:v>
                </c:pt>
                <c:pt idx="58">
                  <c:v>43146</c:v>
                </c:pt>
                <c:pt idx="59">
                  <c:v>43147</c:v>
                </c:pt>
                <c:pt idx="60">
                  <c:v>43151</c:v>
                </c:pt>
                <c:pt idx="61">
                  <c:v>43152</c:v>
                </c:pt>
                <c:pt idx="62">
                  <c:v>43153</c:v>
                </c:pt>
                <c:pt idx="63">
                  <c:v>43154</c:v>
                </c:pt>
                <c:pt idx="64">
                  <c:v>43157</c:v>
                </c:pt>
                <c:pt idx="65">
                  <c:v>43158</c:v>
                </c:pt>
                <c:pt idx="66">
                  <c:v>43159</c:v>
                </c:pt>
                <c:pt idx="67">
                  <c:v>43160</c:v>
                </c:pt>
                <c:pt idx="68">
                  <c:v>43161</c:v>
                </c:pt>
                <c:pt idx="69">
                  <c:v>43164</c:v>
                </c:pt>
                <c:pt idx="70">
                  <c:v>43165</c:v>
                </c:pt>
                <c:pt idx="71">
                  <c:v>43166</c:v>
                </c:pt>
                <c:pt idx="72">
                  <c:v>43167</c:v>
                </c:pt>
                <c:pt idx="73">
                  <c:v>43168</c:v>
                </c:pt>
                <c:pt idx="74">
                  <c:v>43171</c:v>
                </c:pt>
                <c:pt idx="75">
                  <c:v>43172</c:v>
                </c:pt>
                <c:pt idx="76">
                  <c:v>43173</c:v>
                </c:pt>
                <c:pt idx="77">
                  <c:v>43174</c:v>
                </c:pt>
                <c:pt idx="78">
                  <c:v>43175</c:v>
                </c:pt>
                <c:pt idx="79">
                  <c:v>43178</c:v>
                </c:pt>
                <c:pt idx="80">
                  <c:v>43179</c:v>
                </c:pt>
                <c:pt idx="81">
                  <c:v>43180</c:v>
                </c:pt>
                <c:pt idx="82">
                  <c:v>43181</c:v>
                </c:pt>
                <c:pt idx="83">
                  <c:v>43182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43193</c:v>
                </c:pt>
                <c:pt idx="89">
                  <c:v>43194</c:v>
                </c:pt>
                <c:pt idx="90">
                  <c:v>43195</c:v>
                </c:pt>
                <c:pt idx="91">
                  <c:v>43196</c:v>
                </c:pt>
                <c:pt idx="92">
                  <c:v>43199</c:v>
                </c:pt>
                <c:pt idx="93">
                  <c:v>43200</c:v>
                </c:pt>
                <c:pt idx="94">
                  <c:v>43201</c:v>
                </c:pt>
                <c:pt idx="95">
                  <c:v>43202</c:v>
                </c:pt>
                <c:pt idx="96">
                  <c:v>43203</c:v>
                </c:pt>
                <c:pt idx="97">
                  <c:v>43206</c:v>
                </c:pt>
                <c:pt idx="98">
                  <c:v>43207</c:v>
                </c:pt>
                <c:pt idx="99">
                  <c:v>43208</c:v>
                </c:pt>
                <c:pt idx="100">
                  <c:v>43209</c:v>
                </c:pt>
                <c:pt idx="101">
                  <c:v>43210</c:v>
                </c:pt>
                <c:pt idx="102">
                  <c:v>43213</c:v>
                </c:pt>
                <c:pt idx="103">
                  <c:v>43214</c:v>
                </c:pt>
                <c:pt idx="104">
                  <c:v>43215</c:v>
                </c:pt>
                <c:pt idx="105">
                  <c:v>43216</c:v>
                </c:pt>
                <c:pt idx="106">
                  <c:v>43217</c:v>
                </c:pt>
                <c:pt idx="107">
                  <c:v>43220</c:v>
                </c:pt>
                <c:pt idx="108">
                  <c:v>43222</c:v>
                </c:pt>
                <c:pt idx="109">
                  <c:v>43223</c:v>
                </c:pt>
                <c:pt idx="110">
                  <c:v>43224</c:v>
                </c:pt>
                <c:pt idx="111">
                  <c:v>43229</c:v>
                </c:pt>
                <c:pt idx="112">
                  <c:v>43230</c:v>
                </c:pt>
                <c:pt idx="113">
                  <c:v>43231</c:v>
                </c:pt>
                <c:pt idx="114">
                  <c:v>43234</c:v>
                </c:pt>
                <c:pt idx="115">
                  <c:v>43235</c:v>
                </c:pt>
                <c:pt idx="116">
                  <c:v>43236</c:v>
                </c:pt>
                <c:pt idx="117">
                  <c:v>43241</c:v>
                </c:pt>
                <c:pt idx="118">
                  <c:v>43242</c:v>
                </c:pt>
                <c:pt idx="119">
                  <c:v>43243</c:v>
                </c:pt>
                <c:pt idx="120">
                  <c:v>43244</c:v>
                </c:pt>
                <c:pt idx="121">
                  <c:v>43245</c:v>
                </c:pt>
                <c:pt idx="122">
                  <c:v>43248</c:v>
                </c:pt>
                <c:pt idx="123">
                  <c:v>43249</c:v>
                </c:pt>
                <c:pt idx="124">
                  <c:v>43250</c:v>
                </c:pt>
                <c:pt idx="125">
                  <c:v>43251</c:v>
                </c:pt>
                <c:pt idx="126">
                  <c:v>43252</c:v>
                </c:pt>
                <c:pt idx="127">
                  <c:v>43255</c:v>
                </c:pt>
                <c:pt idx="128">
                  <c:v>43256</c:v>
                </c:pt>
                <c:pt idx="129">
                  <c:v>43257</c:v>
                </c:pt>
                <c:pt idx="130">
                  <c:v>43258</c:v>
                </c:pt>
                <c:pt idx="131">
                  <c:v>43259</c:v>
                </c:pt>
                <c:pt idx="132">
                  <c:v>43262</c:v>
                </c:pt>
                <c:pt idx="133">
                  <c:v>43263</c:v>
                </c:pt>
                <c:pt idx="134">
                  <c:v>43264</c:v>
                </c:pt>
                <c:pt idx="135">
                  <c:v>43265</c:v>
                </c:pt>
                <c:pt idx="136">
                  <c:v>43266</c:v>
                </c:pt>
                <c:pt idx="137">
                  <c:v>43269</c:v>
                </c:pt>
                <c:pt idx="138">
                  <c:v>43270</c:v>
                </c:pt>
                <c:pt idx="139">
                  <c:v>43271</c:v>
                </c:pt>
                <c:pt idx="140">
                  <c:v>43272</c:v>
                </c:pt>
                <c:pt idx="141">
                  <c:v>43273</c:v>
                </c:pt>
                <c:pt idx="142">
                  <c:v>43276</c:v>
                </c:pt>
                <c:pt idx="143">
                  <c:v>43277</c:v>
                </c:pt>
                <c:pt idx="144">
                  <c:v>43278</c:v>
                </c:pt>
                <c:pt idx="145">
                  <c:v>43279</c:v>
                </c:pt>
                <c:pt idx="146">
                  <c:v>43280</c:v>
                </c:pt>
                <c:pt idx="147">
                  <c:v>43283</c:v>
                </c:pt>
                <c:pt idx="148">
                  <c:v>43284</c:v>
                </c:pt>
                <c:pt idx="149">
                  <c:v>43285</c:v>
                </c:pt>
                <c:pt idx="150">
                  <c:v>43290</c:v>
                </c:pt>
                <c:pt idx="151">
                  <c:v>43291</c:v>
                </c:pt>
                <c:pt idx="152">
                  <c:v>43292</c:v>
                </c:pt>
                <c:pt idx="153">
                  <c:v>43293</c:v>
                </c:pt>
                <c:pt idx="154">
                  <c:v>43294</c:v>
                </c:pt>
                <c:pt idx="155">
                  <c:v>43297</c:v>
                </c:pt>
                <c:pt idx="156">
                  <c:v>43298</c:v>
                </c:pt>
                <c:pt idx="157">
                  <c:v>43299</c:v>
                </c:pt>
                <c:pt idx="158">
                  <c:v>43300</c:v>
                </c:pt>
                <c:pt idx="159">
                  <c:v>43301</c:v>
                </c:pt>
                <c:pt idx="160">
                  <c:v>43305</c:v>
                </c:pt>
                <c:pt idx="161">
                  <c:v>43306</c:v>
                </c:pt>
                <c:pt idx="162">
                  <c:v>43319</c:v>
                </c:pt>
                <c:pt idx="163">
                  <c:v>43320</c:v>
                </c:pt>
                <c:pt idx="164">
                  <c:v>43321</c:v>
                </c:pt>
                <c:pt idx="165">
                  <c:v>43322</c:v>
                </c:pt>
                <c:pt idx="166">
                  <c:v>43339</c:v>
                </c:pt>
                <c:pt idx="167">
                  <c:v>43340</c:v>
                </c:pt>
                <c:pt idx="168">
                  <c:v>43341</c:v>
                </c:pt>
                <c:pt idx="169">
                  <c:v>43342</c:v>
                </c:pt>
                <c:pt idx="170">
                  <c:v>43343</c:v>
                </c:pt>
                <c:pt idx="171">
                  <c:v>43346</c:v>
                </c:pt>
                <c:pt idx="172">
                  <c:v>43347</c:v>
                </c:pt>
                <c:pt idx="173">
                  <c:v>43348</c:v>
                </c:pt>
                <c:pt idx="174">
                  <c:v>43349</c:v>
                </c:pt>
                <c:pt idx="175">
                  <c:v>43350</c:v>
                </c:pt>
                <c:pt idx="176">
                  <c:v>43353</c:v>
                </c:pt>
                <c:pt idx="177">
                  <c:v>43354</c:v>
                </c:pt>
                <c:pt idx="178">
                  <c:v>43355</c:v>
                </c:pt>
                <c:pt idx="179">
                  <c:v>43356</c:v>
                </c:pt>
                <c:pt idx="180">
                  <c:v>43357</c:v>
                </c:pt>
                <c:pt idx="181">
                  <c:v>43360</c:v>
                </c:pt>
                <c:pt idx="182">
                  <c:v>43361</c:v>
                </c:pt>
                <c:pt idx="183">
                  <c:v>43362</c:v>
                </c:pt>
                <c:pt idx="184">
                  <c:v>43363</c:v>
                </c:pt>
                <c:pt idx="185">
                  <c:v>43364</c:v>
                </c:pt>
                <c:pt idx="186">
                  <c:v>43367</c:v>
                </c:pt>
                <c:pt idx="187">
                  <c:v>43368</c:v>
                </c:pt>
                <c:pt idx="188">
                  <c:v>43369</c:v>
                </c:pt>
                <c:pt idx="189">
                  <c:v>43370</c:v>
                </c:pt>
                <c:pt idx="190">
                  <c:v>43374</c:v>
                </c:pt>
                <c:pt idx="191">
                  <c:v>43375</c:v>
                </c:pt>
                <c:pt idx="192">
                  <c:v>43376</c:v>
                </c:pt>
                <c:pt idx="193">
                  <c:v>43377</c:v>
                </c:pt>
                <c:pt idx="194">
                  <c:v>43378</c:v>
                </c:pt>
                <c:pt idx="195">
                  <c:v>43381</c:v>
                </c:pt>
                <c:pt idx="196">
                  <c:v>43382</c:v>
                </c:pt>
                <c:pt idx="197">
                  <c:v>43383</c:v>
                </c:pt>
                <c:pt idx="198">
                  <c:v>43384</c:v>
                </c:pt>
                <c:pt idx="199">
                  <c:v>43385</c:v>
                </c:pt>
                <c:pt idx="200">
                  <c:v>43388</c:v>
                </c:pt>
                <c:pt idx="201">
                  <c:v>43389</c:v>
                </c:pt>
                <c:pt idx="202">
                  <c:v>43390</c:v>
                </c:pt>
                <c:pt idx="203">
                  <c:v>43391</c:v>
                </c:pt>
                <c:pt idx="204">
                  <c:v>43392</c:v>
                </c:pt>
                <c:pt idx="205">
                  <c:v>43395</c:v>
                </c:pt>
                <c:pt idx="206">
                  <c:v>43396</c:v>
                </c:pt>
                <c:pt idx="207">
                  <c:v>43397</c:v>
                </c:pt>
                <c:pt idx="208">
                  <c:v>43398</c:v>
                </c:pt>
                <c:pt idx="209">
                  <c:v>43399</c:v>
                </c:pt>
                <c:pt idx="210">
                  <c:v>43402</c:v>
                </c:pt>
                <c:pt idx="211">
                  <c:v>43403</c:v>
                </c:pt>
                <c:pt idx="212">
                  <c:v>43404</c:v>
                </c:pt>
                <c:pt idx="213">
                  <c:v>43405</c:v>
                </c:pt>
                <c:pt idx="214">
                  <c:v>43406</c:v>
                </c:pt>
                <c:pt idx="215">
                  <c:v>43409</c:v>
                </c:pt>
                <c:pt idx="216">
                  <c:v>43410</c:v>
                </c:pt>
                <c:pt idx="217">
                  <c:v>43411</c:v>
                </c:pt>
                <c:pt idx="218">
                  <c:v>43412</c:v>
                </c:pt>
                <c:pt idx="219">
                  <c:v>43413</c:v>
                </c:pt>
                <c:pt idx="220">
                  <c:v>43416</c:v>
                </c:pt>
                <c:pt idx="221">
                  <c:v>43417</c:v>
                </c:pt>
                <c:pt idx="222">
                  <c:v>43418</c:v>
                </c:pt>
                <c:pt idx="223">
                  <c:v>43419</c:v>
                </c:pt>
                <c:pt idx="224">
                  <c:v>43420</c:v>
                </c:pt>
                <c:pt idx="225">
                  <c:v>43423</c:v>
                </c:pt>
                <c:pt idx="226">
                  <c:v>43424</c:v>
                </c:pt>
                <c:pt idx="227">
                  <c:v>43425</c:v>
                </c:pt>
                <c:pt idx="228">
                  <c:v>43426</c:v>
                </c:pt>
                <c:pt idx="229">
                  <c:v>43427</c:v>
                </c:pt>
                <c:pt idx="230">
                  <c:v>43430</c:v>
                </c:pt>
                <c:pt idx="231">
                  <c:v>43431</c:v>
                </c:pt>
                <c:pt idx="232">
                  <c:v>43432</c:v>
                </c:pt>
                <c:pt idx="233">
                  <c:v>43433</c:v>
                </c:pt>
                <c:pt idx="234">
                  <c:v>43434</c:v>
                </c:pt>
                <c:pt idx="235">
                  <c:v>43437</c:v>
                </c:pt>
                <c:pt idx="236">
                  <c:v>43438</c:v>
                </c:pt>
                <c:pt idx="237">
                  <c:v>43439</c:v>
                </c:pt>
                <c:pt idx="238">
                  <c:v>43440</c:v>
                </c:pt>
                <c:pt idx="239">
                  <c:v>43441</c:v>
                </c:pt>
                <c:pt idx="240">
                  <c:v>43444</c:v>
                </c:pt>
                <c:pt idx="241">
                  <c:v>43445</c:v>
                </c:pt>
                <c:pt idx="242">
                  <c:v>43446</c:v>
                </c:pt>
                <c:pt idx="243">
                  <c:v>43447</c:v>
                </c:pt>
                <c:pt idx="244">
                  <c:v>43448</c:v>
                </c:pt>
              </c:numCache>
            </c:numRef>
          </c:cat>
          <c:val>
            <c:numRef>
              <c:f>data!$I$2:$I$246</c:f>
              <c:numCache>
                <c:formatCode>0</c:formatCode>
                <c:ptCount val="245"/>
                <c:pt idx="0">
                  <c:v>17</c:v>
                </c:pt>
                <c:pt idx="1">
                  <c:v>19</c:v>
                </c:pt>
                <c:pt idx="2">
                  <c:v>19</c:v>
                </c:pt>
                <c:pt idx="3">
                  <c:v>18</c:v>
                </c:pt>
                <c:pt idx="4">
                  <c:v>31</c:v>
                </c:pt>
                <c:pt idx="5">
                  <c:v>19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21</c:v>
                </c:pt>
                <c:pt idx="10">
                  <c:v>15</c:v>
                </c:pt>
                <c:pt idx="11">
                  <c:v>19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17</c:v>
                </c:pt>
                <c:pt idx="16">
                  <c:v>17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20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16</c:v>
                </c:pt>
                <c:pt idx="25">
                  <c:v>14</c:v>
                </c:pt>
                <c:pt idx="26">
                  <c:v>16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14</c:v>
                </c:pt>
                <c:pt idx="31">
                  <c:v>17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17</c:v>
                </c:pt>
                <c:pt idx="36">
                  <c:v>16</c:v>
                </c:pt>
                <c:pt idx="37">
                  <c:v>14</c:v>
                </c:pt>
                <c:pt idx="38">
                  <c:v>15</c:v>
                </c:pt>
                <c:pt idx="39">
                  <c:v>15</c:v>
                </c:pt>
                <c:pt idx="40">
                  <c:v>14</c:v>
                </c:pt>
                <c:pt idx="41">
                  <c:v>16</c:v>
                </c:pt>
                <c:pt idx="42">
                  <c:v>15</c:v>
                </c:pt>
                <c:pt idx="43">
                  <c:v>16</c:v>
                </c:pt>
                <c:pt idx="44">
                  <c:v>16</c:v>
                </c:pt>
                <c:pt idx="45">
                  <c:v>18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17</c:v>
                </c:pt>
                <c:pt idx="50">
                  <c:v>15</c:v>
                </c:pt>
                <c:pt idx="51">
                  <c:v>15</c:v>
                </c:pt>
                <c:pt idx="52">
                  <c:v>18</c:v>
                </c:pt>
                <c:pt idx="53">
                  <c:v>17</c:v>
                </c:pt>
                <c:pt idx="54">
                  <c:v>15</c:v>
                </c:pt>
                <c:pt idx="55">
                  <c:v>14</c:v>
                </c:pt>
                <c:pt idx="56">
                  <c:v>17</c:v>
                </c:pt>
                <c:pt idx="57">
                  <c:v>16</c:v>
                </c:pt>
                <c:pt idx="58">
                  <c:v>17</c:v>
                </c:pt>
                <c:pt idx="59">
                  <c:v>16</c:v>
                </c:pt>
                <c:pt idx="60">
                  <c:v>16</c:v>
                </c:pt>
                <c:pt idx="61">
                  <c:v>14</c:v>
                </c:pt>
                <c:pt idx="62">
                  <c:v>14</c:v>
                </c:pt>
                <c:pt idx="63">
                  <c:v>18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17</c:v>
                </c:pt>
                <c:pt idx="69">
                  <c:v>14</c:v>
                </c:pt>
                <c:pt idx="70">
                  <c:v>19</c:v>
                </c:pt>
                <c:pt idx="71">
                  <c:v>15</c:v>
                </c:pt>
                <c:pt idx="72">
                  <c:v>15</c:v>
                </c:pt>
                <c:pt idx="73">
                  <c:v>17</c:v>
                </c:pt>
                <c:pt idx="74">
                  <c:v>18</c:v>
                </c:pt>
                <c:pt idx="75">
                  <c:v>17</c:v>
                </c:pt>
                <c:pt idx="76">
                  <c:v>15</c:v>
                </c:pt>
                <c:pt idx="77">
                  <c:v>15</c:v>
                </c:pt>
                <c:pt idx="78">
                  <c:v>16</c:v>
                </c:pt>
                <c:pt idx="79">
                  <c:v>16</c:v>
                </c:pt>
                <c:pt idx="80">
                  <c:v>15</c:v>
                </c:pt>
                <c:pt idx="81">
                  <c:v>17</c:v>
                </c:pt>
                <c:pt idx="82">
                  <c:v>16</c:v>
                </c:pt>
                <c:pt idx="83">
                  <c:v>14</c:v>
                </c:pt>
                <c:pt idx="84">
                  <c:v>15</c:v>
                </c:pt>
                <c:pt idx="85">
                  <c:v>15</c:v>
                </c:pt>
                <c:pt idx="86">
                  <c:v>16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18</c:v>
                </c:pt>
                <c:pt idx="91">
                  <c:v>17</c:v>
                </c:pt>
                <c:pt idx="92">
                  <c:v>17</c:v>
                </c:pt>
                <c:pt idx="93">
                  <c:v>18</c:v>
                </c:pt>
                <c:pt idx="94">
                  <c:v>16</c:v>
                </c:pt>
                <c:pt idx="95">
                  <c:v>15</c:v>
                </c:pt>
                <c:pt idx="96">
                  <c:v>18</c:v>
                </c:pt>
                <c:pt idx="97">
                  <c:v>18</c:v>
                </c:pt>
                <c:pt idx="98">
                  <c:v>16</c:v>
                </c:pt>
                <c:pt idx="99">
                  <c:v>18</c:v>
                </c:pt>
                <c:pt idx="100">
                  <c:v>17</c:v>
                </c:pt>
                <c:pt idx="101">
                  <c:v>15</c:v>
                </c:pt>
                <c:pt idx="102">
                  <c:v>18</c:v>
                </c:pt>
                <c:pt idx="103">
                  <c:v>18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16</c:v>
                </c:pt>
                <c:pt idx="108">
                  <c:v>17</c:v>
                </c:pt>
                <c:pt idx="109">
                  <c:v>18</c:v>
                </c:pt>
                <c:pt idx="110">
                  <c:v>17</c:v>
                </c:pt>
                <c:pt idx="111">
                  <c:v>16</c:v>
                </c:pt>
                <c:pt idx="112">
                  <c:v>17</c:v>
                </c:pt>
                <c:pt idx="113">
                  <c:v>17</c:v>
                </c:pt>
                <c:pt idx="114">
                  <c:v>19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18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21</c:v>
                </c:pt>
                <c:pt idx="123">
                  <c:v>19</c:v>
                </c:pt>
                <c:pt idx="124">
                  <c:v>14</c:v>
                </c:pt>
                <c:pt idx="125">
                  <c:v>18</c:v>
                </c:pt>
                <c:pt idx="126">
                  <c:v>16</c:v>
                </c:pt>
                <c:pt idx="127">
                  <c:v>15</c:v>
                </c:pt>
                <c:pt idx="128">
                  <c:v>17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17</c:v>
                </c:pt>
                <c:pt idx="133">
                  <c:v>17</c:v>
                </c:pt>
                <c:pt idx="134">
                  <c:v>18</c:v>
                </c:pt>
                <c:pt idx="135">
                  <c:v>16</c:v>
                </c:pt>
                <c:pt idx="136">
                  <c:v>18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15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17</c:v>
                </c:pt>
                <c:pt idx="147">
                  <c:v>17</c:v>
                </c:pt>
                <c:pt idx="148">
                  <c:v>16</c:v>
                </c:pt>
                <c:pt idx="149">
                  <c:v>15</c:v>
                </c:pt>
                <c:pt idx="150">
                  <c:v>16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16</c:v>
                </c:pt>
                <c:pt idx="156">
                  <c:v>14</c:v>
                </c:pt>
                <c:pt idx="157">
                  <c:v>16</c:v>
                </c:pt>
                <c:pt idx="158">
                  <c:v>16</c:v>
                </c:pt>
                <c:pt idx="159">
                  <c:v>14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17</c:v>
                </c:pt>
                <c:pt idx="164">
                  <c:v>15</c:v>
                </c:pt>
                <c:pt idx="165">
                  <c:v>16</c:v>
                </c:pt>
                <c:pt idx="166">
                  <c:v>18</c:v>
                </c:pt>
                <c:pt idx="167">
                  <c:v>15</c:v>
                </c:pt>
                <c:pt idx="168">
                  <c:v>14</c:v>
                </c:pt>
                <c:pt idx="169">
                  <c:v>15</c:v>
                </c:pt>
                <c:pt idx="170">
                  <c:v>15</c:v>
                </c:pt>
                <c:pt idx="171">
                  <c:v>14</c:v>
                </c:pt>
                <c:pt idx="172">
                  <c:v>16</c:v>
                </c:pt>
                <c:pt idx="173">
                  <c:v>15</c:v>
                </c:pt>
                <c:pt idx="174">
                  <c:v>19</c:v>
                </c:pt>
                <c:pt idx="175">
                  <c:v>14</c:v>
                </c:pt>
                <c:pt idx="176">
                  <c:v>14</c:v>
                </c:pt>
                <c:pt idx="177">
                  <c:v>16</c:v>
                </c:pt>
                <c:pt idx="178">
                  <c:v>17</c:v>
                </c:pt>
                <c:pt idx="179">
                  <c:v>16</c:v>
                </c:pt>
                <c:pt idx="180">
                  <c:v>15</c:v>
                </c:pt>
                <c:pt idx="181">
                  <c:v>19</c:v>
                </c:pt>
                <c:pt idx="182">
                  <c:v>13</c:v>
                </c:pt>
                <c:pt idx="183">
                  <c:v>17</c:v>
                </c:pt>
                <c:pt idx="184">
                  <c:v>17</c:v>
                </c:pt>
                <c:pt idx="185">
                  <c:v>17</c:v>
                </c:pt>
                <c:pt idx="186">
                  <c:v>13</c:v>
                </c:pt>
                <c:pt idx="187">
                  <c:v>17</c:v>
                </c:pt>
                <c:pt idx="188">
                  <c:v>16</c:v>
                </c:pt>
                <c:pt idx="189">
                  <c:v>18</c:v>
                </c:pt>
                <c:pt idx="190">
                  <c:v>16</c:v>
                </c:pt>
                <c:pt idx="191">
                  <c:v>15</c:v>
                </c:pt>
                <c:pt idx="192">
                  <c:v>15</c:v>
                </c:pt>
                <c:pt idx="193">
                  <c:v>18</c:v>
                </c:pt>
                <c:pt idx="194">
                  <c:v>16</c:v>
                </c:pt>
                <c:pt idx="195">
                  <c:v>15</c:v>
                </c:pt>
                <c:pt idx="196">
                  <c:v>15</c:v>
                </c:pt>
                <c:pt idx="197">
                  <c:v>16</c:v>
                </c:pt>
                <c:pt idx="198">
                  <c:v>16</c:v>
                </c:pt>
                <c:pt idx="199">
                  <c:v>14</c:v>
                </c:pt>
                <c:pt idx="200">
                  <c:v>17</c:v>
                </c:pt>
                <c:pt idx="201">
                  <c:v>19</c:v>
                </c:pt>
                <c:pt idx="202">
                  <c:v>16</c:v>
                </c:pt>
                <c:pt idx="203">
                  <c:v>15</c:v>
                </c:pt>
                <c:pt idx="204">
                  <c:v>15</c:v>
                </c:pt>
                <c:pt idx="205">
                  <c:v>18</c:v>
                </c:pt>
                <c:pt idx="206">
                  <c:v>18</c:v>
                </c:pt>
                <c:pt idx="207">
                  <c:v>27</c:v>
                </c:pt>
                <c:pt idx="208">
                  <c:v>18</c:v>
                </c:pt>
                <c:pt idx="209">
                  <c:v>17</c:v>
                </c:pt>
                <c:pt idx="210">
                  <c:v>15</c:v>
                </c:pt>
                <c:pt idx="211">
                  <c:v>16</c:v>
                </c:pt>
                <c:pt idx="212">
                  <c:v>21</c:v>
                </c:pt>
                <c:pt idx="213">
                  <c:v>17</c:v>
                </c:pt>
                <c:pt idx="214">
                  <c:v>17</c:v>
                </c:pt>
                <c:pt idx="215">
                  <c:v>20</c:v>
                </c:pt>
                <c:pt idx="216">
                  <c:v>19</c:v>
                </c:pt>
                <c:pt idx="217">
                  <c:v>17</c:v>
                </c:pt>
                <c:pt idx="218">
                  <c:v>17</c:v>
                </c:pt>
                <c:pt idx="219">
                  <c:v>17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16</c:v>
                </c:pt>
                <c:pt idx="227">
                  <c:v>16</c:v>
                </c:pt>
                <c:pt idx="228">
                  <c:v>17</c:v>
                </c:pt>
                <c:pt idx="229">
                  <c:v>16</c:v>
                </c:pt>
                <c:pt idx="230">
                  <c:v>17</c:v>
                </c:pt>
                <c:pt idx="231">
                  <c:v>15</c:v>
                </c:pt>
                <c:pt idx="232">
                  <c:v>20</c:v>
                </c:pt>
                <c:pt idx="233">
                  <c:v>15</c:v>
                </c:pt>
                <c:pt idx="234">
                  <c:v>16</c:v>
                </c:pt>
                <c:pt idx="235">
                  <c:v>20</c:v>
                </c:pt>
                <c:pt idx="236">
                  <c:v>22</c:v>
                </c:pt>
                <c:pt idx="237">
                  <c:v>19</c:v>
                </c:pt>
                <c:pt idx="238">
                  <c:v>17</c:v>
                </c:pt>
                <c:pt idx="239">
                  <c:v>16</c:v>
                </c:pt>
                <c:pt idx="240">
                  <c:v>18</c:v>
                </c:pt>
                <c:pt idx="241">
                  <c:v>18</c:v>
                </c:pt>
                <c:pt idx="242">
                  <c:v>17</c:v>
                </c:pt>
                <c:pt idx="243">
                  <c:v>15</c:v>
                </c:pt>
                <c:pt idx="244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97664"/>
        <c:axId val="182499968"/>
      </c:lineChart>
      <c:dateAx>
        <c:axId val="182497664"/>
        <c:scaling>
          <c:orientation val="minMax"/>
        </c:scaling>
        <c:delete val="0"/>
        <c:axPos val="b"/>
        <c:majorGridlines/>
        <c:numFmt formatCode="m/d/yyyy" sourceLinked="1"/>
        <c:majorTickMark val="none"/>
        <c:minorTickMark val="none"/>
        <c:tickLblPos val="nextTo"/>
        <c:crossAx val="182499968"/>
        <c:crosses val="autoZero"/>
        <c:auto val="1"/>
        <c:lblOffset val="100"/>
        <c:baseTimeUnit val="days"/>
      </c:dateAx>
      <c:valAx>
        <c:axId val="182499968"/>
        <c:scaling>
          <c:orientation val="minMax"/>
          <c:max val="31"/>
          <c:min val="13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82497664"/>
        <c:crosses val="autoZero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Cestovní doba Nemocnice Krč - Kačerov (pravděpodobnost, včetně přestupu)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'grafy-pomoc'!$A$190</c:f>
              <c:strCache>
                <c:ptCount val="1"/>
                <c:pt idx="0">
                  <c:v>157</c:v>
                </c:pt>
              </c:strCache>
            </c:strRef>
          </c:tx>
          <c:invertIfNegative val="0"/>
          <c:cat>
            <c:numRef>
              <c:f>'grafy-pomoc'!$C$189:$G$189</c:f>
              <c:numCache>
                <c:formatCode>General</c:formatCode>
                <c:ptCount val="5"/>
                <c:pt idx="0" formatCode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</c:numCache>
            </c:numRef>
          </c:cat>
          <c:val>
            <c:numRef>
              <c:f>'grafy-pomoc'!$C$190:$G$190</c:f>
              <c:numCache>
                <c:formatCode>General</c:formatCode>
                <c:ptCount val="5"/>
                <c:pt idx="0">
                  <c:v>8.8607594936708861E-2</c:v>
                </c:pt>
                <c:pt idx="1">
                  <c:v>0.25316455696202533</c:v>
                </c:pt>
                <c:pt idx="2">
                  <c:v>0.379746835443038</c:v>
                </c:pt>
                <c:pt idx="3">
                  <c:v>0.21518987341772153</c:v>
                </c:pt>
                <c:pt idx="4">
                  <c:v>6.3291139240506333E-2</c:v>
                </c:pt>
              </c:numCache>
            </c:numRef>
          </c:val>
        </c:ser>
        <c:ser>
          <c:idx val="1"/>
          <c:order val="1"/>
          <c:tx>
            <c:strRef>
              <c:f>'grafy-pomoc'!$A$191</c:f>
              <c:strCache>
                <c:ptCount val="1"/>
                <c:pt idx="0">
                  <c:v>139/150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'grafy-pomoc'!$C$189:$G$189</c:f>
              <c:numCache>
                <c:formatCode>General</c:formatCode>
                <c:ptCount val="5"/>
                <c:pt idx="0" formatCode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</c:numCache>
            </c:numRef>
          </c:cat>
          <c:val>
            <c:numRef>
              <c:f>'grafy-pomoc'!$C$191:$G$191</c:f>
              <c:numCache>
                <c:formatCode>General</c:formatCode>
                <c:ptCount val="5"/>
                <c:pt idx="0">
                  <c:v>7.5268817204301078E-2</c:v>
                </c:pt>
                <c:pt idx="1">
                  <c:v>0.5268817204301075</c:v>
                </c:pt>
                <c:pt idx="2">
                  <c:v>0.38709677419354838</c:v>
                </c:pt>
                <c:pt idx="3">
                  <c:v>1.0752688172043012E-2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39648"/>
        <c:axId val="155741184"/>
      </c:barChart>
      <c:catAx>
        <c:axId val="155739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55741184"/>
        <c:crosses val="autoZero"/>
        <c:auto val="1"/>
        <c:lblAlgn val="ctr"/>
        <c:lblOffset val="100"/>
        <c:noMultiLvlLbl val="0"/>
      </c:catAx>
      <c:valAx>
        <c:axId val="155741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5739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Cestovní doba Družná - Nemocnice Krč (pravděpodobnost)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'grafy-pomoc'!$A$198</c:f>
              <c:strCache>
                <c:ptCount val="1"/>
                <c:pt idx="0">
                  <c:v>157</c:v>
                </c:pt>
              </c:strCache>
            </c:strRef>
          </c:tx>
          <c:invertIfNegative val="0"/>
          <c:cat>
            <c:numRef>
              <c:f>'grafy-pomoc'!$C$197:$L$197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</c:numCache>
            </c:numRef>
          </c:cat>
          <c:val>
            <c:numRef>
              <c:f>'grafy-pomoc'!$C$198:$L$198</c:f>
              <c:numCache>
                <c:formatCode>General</c:formatCode>
                <c:ptCount val="10"/>
                <c:pt idx="0">
                  <c:v>1.2500000000000001E-2</c:v>
                </c:pt>
                <c:pt idx="1">
                  <c:v>0.05</c:v>
                </c:pt>
                <c:pt idx="2">
                  <c:v>0.13750000000000001</c:v>
                </c:pt>
                <c:pt idx="3">
                  <c:v>0.375</c:v>
                </c:pt>
                <c:pt idx="4">
                  <c:v>0.3125</c:v>
                </c:pt>
                <c:pt idx="5">
                  <c:v>6.25E-2</c:v>
                </c:pt>
                <c:pt idx="6">
                  <c:v>2.5000000000000001E-2</c:v>
                </c:pt>
                <c:pt idx="7">
                  <c:v>0</c:v>
                </c:pt>
                <c:pt idx="8">
                  <c:v>1.2500000000000001E-2</c:v>
                </c:pt>
                <c:pt idx="9">
                  <c:v>1.2500000000000001E-2</c:v>
                </c:pt>
              </c:numCache>
            </c:numRef>
          </c:val>
        </c:ser>
        <c:ser>
          <c:idx val="1"/>
          <c:order val="1"/>
          <c:tx>
            <c:strRef>
              <c:f>'grafy-pomoc'!$A$199</c:f>
              <c:strCache>
                <c:ptCount val="1"/>
                <c:pt idx="0">
                  <c:v>139/150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'grafy-pomoc'!$C$197:$L$197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</c:numCache>
            </c:numRef>
          </c:cat>
          <c:val>
            <c:numRef>
              <c:f>'grafy-pomoc'!$C$199:$L$199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3.9215686274509803E-2</c:v>
                </c:pt>
                <c:pt idx="3">
                  <c:v>0.14705882352941177</c:v>
                </c:pt>
                <c:pt idx="4">
                  <c:v>0.47058823529411764</c:v>
                </c:pt>
                <c:pt idx="5">
                  <c:v>0.24509803921568626</c:v>
                </c:pt>
                <c:pt idx="6">
                  <c:v>6.8627450980392163E-2</c:v>
                </c:pt>
                <c:pt idx="7">
                  <c:v>1.9607843137254902E-2</c:v>
                </c:pt>
                <c:pt idx="8">
                  <c:v>9.8039215686274508E-3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60672"/>
        <c:axId val="158127232"/>
      </c:barChart>
      <c:catAx>
        <c:axId val="2676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8127232"/>
        <c:crosses val="autoZero"/>
        <c:auto val="1"/>
        <c:lblAlgn val="ctr"/>
        <c:lblOffset val="100"/>
        <c:noMultiLvlLbl val="0"/>
      </c:catAx>
      <c:valAx>
        <c:axId val="158127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6766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Čekání do času odjezdu dle JŘ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'grafy-pomoc'!$A$203</c:f>
              <c:strCache>
                <c:ptCount val="1"/>
                <c:pt idx="0">
                  <c:v>139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'grafy-pomoc'!$C$202:$G$202</c:f>
              <c:strCache>
                <c:ptCount val="5"/>
                <c:pt idx="0">
                  <c:v>Družná</c:v>
                </c:pt>
                <c:pt idx="1">
                  <c:v>Labe</c:v>
                </c:pt>
                <c:pt idx="2">
                  <c:v>Lhotka</c:v>
                </c:pt>
                <c:pt idx="3">
                  <c:v>Zálesí</c:v>
                </c:pt>
                <c:pt idx="4">
                  <c:v>Nem. Krč</c:v>
                </c:pt>
              </c:strCache>
            </c:strRef>
          </c:cat>
          <c:val>
            <c:numRef>
              <c:f>'grafy-pomoc'!$C$203:$G$203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'grafy-pomoc'!$A$204</c:f>
              <c:strCache>
                <c:ptCount val="1"/>
                <c:pt idx="0">
                  <c:v>150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'grafy-pomoc'!$C$202:$G$202</c:f>
              <c:strCache>
                <c:ptCount val="5"/>
                <c:pt idx="0">
                  <c:v>Družná</c:v>
                </c:pt>
                <c:pt idx="1">
                  <c:v>Labe</c:v>
                </c:pt>
                <c:pt idx="2">
                  <c:v>Lhotka</c:v>
                </c:pt>
                <c:pt idx="3">
                  <c:v>Zálesí</c:v>
                </c:pt>
                <c:pt idx="4">
                  <c:v>Nem. Krč</c:v>
                </c:pt>
              </c:strCache>
            </c:strRef>
          </c:cat>
          <c:val>
            <c:numRef>
              <c:f>'grafy-pomoc'!$C$204:$G$204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'grafy-pomoc'!$A$205</c:f>
              <c:strCache>
                <c:ptCount val="1"/>
                <c:pt idx="0">
                  <c:v>157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'grafy-pomoc'!$C$202:$G$202</c:f>
              <c:strCache>
                <c:ptCount val="5"/>
                <c:pt idx="0">
                  <c:v>Družná</c:v>
                </c:pt>
                <c:pt idx="1">
                  <c:v>Labe</c:v>
                </c:pt>
                <c:pt idx="2">
                  <c:v>Lhotka</c:v>
                </c:pt>
                <c:pt idx="3">
                  <c:v>Zálesí</c:v>
                </c:pt>
                <c:pt idx="4">
                  <c:v>Nem. Krč</c:v>
                </c:pt>
              </c:strCache>
            </c:strRef>
          </c:cat>
          <c:val>
            <c:numRef>
              <c:f>'grafy-pomoc'!$C$205:$G$205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32448"/>
        <c:axId val="173924352"/>
      </c:barChart>
      <c:catAx>
        <c:axId val="173832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924352"/>
        <c:crosses val="autoZero"/>
        <c:auto val="1"/>
        <c:lblAlgn val="ctr"/>
        <c:lblOffset val="100"/>
        <c:noMultiLvlLbl val="0"/>
      </c:catAx>
      <c:valAx>
        <c:axId val="173924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3832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Družná - zpoždění </a:t>
            </a:r>
            <a:r>
              <a:rPr lang="en-US" sz="1600" baseline="0"/>
              <a:t>[min]</a:t>
            </a:r>
            <a:r>
              <a:rPr lang="cs-CZ" sz="1600" baseline="0"/>
              <a:t> (pravděpodobnost)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'grafy-pomoc'!$A$223</c:f>
              <c:strCache>
                <c:ptCount val="1"/>
                <c:pt idx="0">
                  <c:v>139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'grafy-pomoc'!$C$222:$O$222</c:f>
              <c:numCache>
                <c:formatCode>General</c:formatCode>
                <c:ptCount val="13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'grafy-pomoc'!$C$223:$O$223</c:f>
              <c:numCache>
                <c:formatCode>General</c:formatCode>
                <c:ptCount val="13"/>
                <c:pt idx="0">
                  <c:v>0</c:v>
                </c:pt>
                <c:pt idx="1">
                  <c:v>3.0303030303030304E-2</c:v>
                </c:pt>
                <c:pt idx="2">
                  <c:v>0.31818181818181818</c:v>
                </c:pt>
                <c:pt idx="3">
                  <c:v>0.22727272727272727</c:v>
                </c:pt>
                <c:pt idx="4">
                  <c:v>0.15151515151515152</c:v>
                </c:pt>
                <c:pt idx="5">
                  <c:v>4.5454545454545456E-2</c:v>
                </c:pt>
                <c:pt idx="6">
                  <c:v>7.575757575757576E-2</c:v>
                </c:pt>
                <c:pt idx="7">
                  <c:v>9.0909090909090912E-2</c:v>
                </c:pt>
                <c:pt idx="8">
                  <c:v>1.5151515151515152E-2</c:v>
                </c:pt>
                <c:pt idx="9">
                  <c:v>1.5151515151515152E-2</c:v>
                </c:pt>
                <c:pt idx="10">
                  <c:v>0</c:v>
                </c:pt>
                <c:pt idx="11">
                  <c:v>1.5151515151515152E-2</c:v>
                </c:pt>
                <c:pt idx="12">
                  <c:v>1.5151515151515152E-2</c:v>
                </c:pt>
              </c:numCache>
            </c:numRef>
          </c:val>
        </c:ser>
        <c:ser>
          <c:idx val="1"/>
          <c:order val="1"/>
          <c:tx>
            <c:strRef>
              <c:f>'grafy-pomoc'!$A$224</c:f>
              <c:strCache>
                <c:ptCount val="1"/>
                <c:pt idx="0">
                  <c:v>150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'grafy-pomoc'!$C$222:$O$222</c:f>
              <c:numCache>
                <c:formatCode>General</c:formatCode>
                <c:ptCount val="13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'grafy-pomoc'!$C$224:$O$224</c:f>
              <c:numCache>
                <c:formatCode>General</c:formatCode>
                <c:ptCount val="13"/>
                <c:pt idx="0">
                  <c:v>0</c:v>
                </c:pt>
                <c:pt idx="1">
                  <c:v>4.2857142857142858E-2</c:v>
                </c:pt>
                <c:pt idx="2">
                  <c:v>0.5714285714285714</c:v>
                </c:pt>
                <c:pt idx="3">
                  <c:v>0.18571428571428572</c:v>
                </c:pt>
                <c:pt idx="4">
                  <c:v>0.1</c:v>
                </c:pt>
                <c:pt idx="5">
                  <c:v>5.7142857142857141E-2</c:v>
                </c:pt>
                <c:pt idx="6">
                  <c:v>1.4285714285714285E-2</c:v>
                </c:pt>
                <c:pt idx="7">
                  <c:v>1.4285714285714285E-2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1.4285714285714285E-2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'grafy-pomoc'!$A$225</c:f>
              <c:strCache>
                <c:ptCount val="1"/>
                <c:pt idx="0">
                  <c:v>157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'grafy-pomoc'!$C$222:$O$222</c:f>
              <c:numCache>
                <c:formatCode>General</c:formatCode>
                <c:ptCount val="13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'grafy-pomoc'!$C$225:$O$225</c:f>
              <c:numCache>
                <c:formatCode>General</c:formatCode>
                <c:ptCount val="13"/>
                <c:pt idx="0">
                  <c:v>9.1743119266055051E-3</c:v>
                </c:pt>
                <c:pt idx="1">
                  <c:v>3.669724770642202E-2</c:v>
                </c:pt>
                <c:pt idx="2">
                  <c:v>0.65137614678899081</c:v>
                </c:pt>
                <c:pt idx="3">
                  <c:v>0.26605504587155965</c:v>
                </c:pt>
                <c:pt idx="4">
                  <c:v>3.669724770642202E-2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7224320"/>
        <c:axId val="157238784"/>
      </c:barChart>
      <c:catAx>
        <c:axId val="1572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7238784"/>
        <c:crosses val="autoZero"/>
        <c:auto val="1"/>
        <c:lblAlgn val="ctr"/>
        <c:lblOffset val="100"/>
        <c:noMultiLvlLbl val="0"/>
      </c:catAx>
      <c:valAx>
        <c:axId val="1572387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224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Kačerov - zpoždění </a:t>
            </a:r>
            <a:r>
              <a:rPr lang="en-US" sz="1600" baseline="0"/>
              <a:t>[min]</a:t>
            </a:r>
            <a:r>
              <a:rPr lang="cs-CZ" sz="1600" baseline="0"/>
              <a:t> (pravděpodobnost)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'grafy-pomoc'!$A$228</c:f>
              <c:strCache>
                <c:ptCount val="1"/>
                <c:pt idx="0">
                  <c:v>139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'grafy-pomoc'!$C$227:$T$227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'grafy-pomoc'!$C$228:$T$228</c:f>
              <c:numCache>
                <c:formatCode>General</c:formatCode>
                <c:ptCount val="18"/>
                <c:pt idx="0">
                  <c:v>1.5151515151515152E-2</c:v>
                </c:pt>
                <c:pt idx="1">
                  <c:v>7.575757575757576E-2</c:v>
                </c:pt>
                <c:pt idx="2">
                  <c:v>0.15151515151515152</c:v>
                </c:pt>
                <c:pt idx="3">
                  <c:v>0.24242424242424243</c:v>
                </c:pt>
                <c:pt idx="4">
                  <c:v>0.12121212121212122</c:v>
                </c:pt>
                <c:pt idx="5">
                  <c:v>6.0606060606060608E-2</c:v>
                </c:pt>
                <c:pt idx="6">
                  <c:v>9.0909090909090912E-2</c:v>
                </c:pt>
                <c:pt idx="7">
                  <c:v>7.575757575757576E-2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3.0303030303030304E-2</c:v>
                </c:pt>
                <c:pt idx="11">
                  <c:v>4.5454545454545456E-2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'grafy-pomoc'!$A$229</c:f>
              <c:strCache>
                <c:ptCount val="1"/>
                <c:pt idx="0">
                  <c:v>150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'grafy-pomoc'!$C$227:$T$227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'grafy-pomoc'!$C$229:$T$229</c:f>
              <c:numCache>
                <c:formatCode>General</c:formatCode>
                <c:ptCount val="18"/>
                <c:pt idx="0">
                  <c:v>0</c:v>
                </c:pt>
                <c:pt idx="1">
                  <c:v>0.12857142857142856</c:v>
                </c:pt>
                <c:pt idx="2">
                  <c:v>0.34285714285714286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2.8571428571428571E-2</c:v>
                </c:pt>
                <c:pt idx="7">
                  <c:v>2.8571428571428571E-2</c:v>
                </c:pt>
                <c:pt idx="8">
                  <c:v>1.4285714285714285E-2</c:v>
                </c:pt>
                <c:pt idx="9">
                  <c:v>1.4285714285714285E-2</c:v>
                </c:pt>
                <c:pt idx="10">
                  <c:v>1.4285714285714285E-2</c:v>
                </c:pt>
                <c:pt idx="11">
                  <c:v>0</c:v>
                </c:pt>
                <c:pt idx="12">
                  <c:v>1.4285714285714285E-2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1.4285714285714285E-2</c:v>
                </c:pt>
              </c:numCache>
            </c:numRef>
          </c:val>
        </c:ser>
        <c:ser>
          <c:idx val="2"/>
          <c:order val="2"/>
          <c:tx>
            <c:strRef>
              <c:f>'grafy-pomoc'!$A$230</c:f>
              <c:strCache>
                <c:ptCount val="1"/>
                <c:pt idx="0">
                  <c:v>157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'grafy-pomoc'!$C$227:$T$227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'grafy-pomoc'!$C$230:$T$230</c:f>
              <c:numCache>
                <c:formatCode>General</c:formatCode>
                <c:ptCount val="18"/>
                <c:pt idx="0">
                  <c:v>9.1743119266055051E-3</c:v>
                </c:pt>
                <c:pt idx="1">
                  <c:v>9.1743119266055051E-3</c:v>
                </c:pt>
                <c:pt idx="2">
                  <c:v>0.10091743119266056</c:v>
                </c:pt>
                <c:pt idx="3">
                  <c:v>0.20183486238532111</c:v>
                </c:pt>
                <c:pt idx="4">
                  <c:v>0.22935779816513763</c:v>
                </c:pt>
                <c:pt idx="5">
                  <c:v>0.1834862385321101</c:v>
                </c:pt>
                <c:pt idx="6">
                  <c:v>0.11009174311926606</c:v>
                </c:pt>
                <c:pt idx="7">
                  <c:v>7.3394495412844041E-2</c:v>
                </c:pt>
                <c:pt idx="8">
                  <c:v>3.669724770642202E-2</c:v>
                </c:pt>
                <c:pt idx="9">
                  <c:v>1.834862385321101E-2</c:v>
                </c:pt>
                <c:pt idx="10">
                  <c:v>1.834862385321101E-2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9.1743119266055051E-3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7252608"/>
        <c:axId val="157326720"/>
      </c:barChart>
      <c:catAx>
        <c:axId val="1572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7326720"/>
        <c:crosses val="autoZero"/>
        <c:auto val="1"/>
        <c:lblAlgn val="ctr"/>
        <c:lblOffset val="100"/>
        <c:noMultiLvlLbl val="0"/>
      </c:catAx>
      <c:valAx>
        <c:axId val="157326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2526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aseline="0"/>
              <a:t>Přírůstek zpoždění Družná-Kačerov </a:t>
            </a:r>
            <a:r>
              <a:rPr lang="en-US" sz="1600" baseline="0"/>
              <a:t>[min]</a:t>
            </a:r>
            <a:r>
              <a:rPr lang="cs-CZ" sz="1600" baseline="0"/>
              <a:t> (pravděpodobnost)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'grafy-pomoc'!$A$233</c:f>
              <c:strCache>
                <c:ptCount val="1"/>
                <c:pt idx="0">
                  <c:v>139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'grafy-pomoc'!$C$232:$T$232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'grafy-pomoc'!$C$233:$T$233</c:f>
              <c:numCache>
                <c:formatCode>General</c:formatCode>
                <c:ptCount val="18"/>
                <c:pt idx="0">
                  <c:v>3.0303030303030304E-2</c:v>
                </c:pt>
                <c:pt idx="1">
                  <c:v>0.18181818181818182</c:v>
                </c:pt>
                <c:pt idx="2">
                  <c:v>0.31818181818181818</c:v>
                </c:pt>
                <c:pt idx="3">
                  <c:v>0.19696969696969696</c:v>
                </c:pt>
                <c:pt idx="4">
                  <c:v>0.16666666666666666</c:v>
                </c:pt>
                <c:pt idx="5">
                  <c:v>6.0606060606060608E-2</c:v>
                </c:pt>
                <c:pt idx="6">
                  <c:v>3.0303030303030304E-2</c:v>
                </c:pt>
                <c:pt idx="7">
                  <c:v>1.5151515151515152E-2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'grafy-pomoc'!$A$234</c:f>
              <c:strCache>
                <c:ptCount val="1"/>
                <c:pt idx="0">
                  <c:v>150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'grafy-pomoc'!$C$232:$T$232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'grafy-pomoc'!$C$234:$T$234</c:f>
              <c:numCache>
                <c:formatCode>General</c:formatCode>
                <c:ptCount val="18"/>
                <c:pt idx="0">
                  <c:v>2.8571428571428571E-2</c:v>
                </c:pt>
                <c:pt idx="1">
                  <c:v>0.18571428571428572</c:v>
                </c:pt>
                <c:pt idx="2">
                  <c:v>0.31428571428571428</c:v>
                </c:pt>
                <c:pt idx="3">
                  <c:v>0.3</c:v>
                </c:pt>
                <c:pt idx="4">
                  <c:v>8.5714285714285715E-2</c:v>
                </c:pt>
                <c:pt idx="5">
                  <c:v>2.8571428571428571E-2</c:v>
                </c:pt>
                <c:pt idx="6">
                  <c:v>2.8571428571428571E-2</c:v>
                </c:pt>
                <c:pt idx="7">
                  <c:v>1.4285714285714285E-2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1.4285714285714285E-2</c:v>
                </c:pt>
              </c:numCache>
            </c:numRef>
          </c:val>
        </c:ser>
        <c:ser>
          <c:idx val="2"/>
          <c:order val="2"/>
          <c:tx>
            <c:strRef>
              <c:f>'grafy-pomoc'!$A$235</c:f>
              <c:strCache>
                <c:ptCount val="1"/>
                <c:pt idx="0">
                  <c:v>157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'grafy-pomoc'!$C$232:$T$232</c:f>
              <c:numCache>
                <c:formatCode>General</c:formatCode>
                <c:ptCount val="1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</c:numCache>
            </c:numRef>
          </c:cat>
          <c:val>
            <c:numRef>
              <c:f>'grafy-pomoc'!$C$235:$T$235</c:f>
              <c:numCache>
                <c:formatCode>General</c:formatCode>
                <c:ptCount val="18"/>
                <c:pt idx="0">
                  <c:v>0</c:v>
                </c:pt>
                <c:pt idx="1">
                  <c:v>2.7522935779816515E-2</c:v>
                </c:pt>
                <c:pt idx="2">
                  <c:v>0.12844036697247707</c:v>
                </c:pt>
                <c:pt idx="3">
                  <c:v>0.1834862385321101</c:v>
                </c:pt>
                <c:pt idx="4">
                  <c:v>0.25688073394495414</c:v>
                </c:pt>
                <c:pt idx="5">
                  <c:v>0.20183486238532111</c:v>
                </c:pt>
                <c:pt idx="6">
                  <c:v>9.1743119266055051E-2</c:v>
                </c:pt>
                <c:pt idx="7">
                  <c:v>7.3394495412844041E-2</c:v>
                </c:pt>
                <c:pt idx="8">
                  <c:v>9.1743119266055051E-3</c:v>
                </c:pt>
                <c:pt idx="9">
                  <c:v>9.1743119266055051E-3</c:v>
                </c:pt>
                <c:pt idx="10">
                  <c:v>9.1743119266055051E-3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9.1743119266055051E-3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3680768"/>
        <c:axId val="224587776"/>
      </c:barChart>
      <c:catAx>
        <c:axId val="22368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4587776"/>
        <c:crosses val="autoZero"/>
        <c:auto val="1"/>
        <c:lblAlgn val="ctr"/>
        <c:lblOffset val="100"/>
        <c:noMultiLvlLbl val="0"/>
      </c:catAx>
      <c:valAx>
        <c:axId val="22458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680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0</xdr:row>
      <xdr:rowOff>38098</xdr:rowOff>
    </xdr:from>
    <xdr:to>
      <xdr:col>15</xdr:col>
      <xdr:colOff>581025</xdr:colOff>
      <xdr:row>22</xdr:row>
      <xdr:rowOff>171449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9524</xdr:rowOff>
    </xdr:from>
    <xdr:to>
      <xdr:col>15</xdr:col>
      <xdr:colOff>571500</xdr:colOff>
      <xdr:row>39</xdr:row>
      <xdr:rowOff>171449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9525</xdr:rowOff>
    </xdr:from>
    <xdr:to>
      <xdr:col>15</xdr:col>
      <xdr:colOff>571500</xdr:colOff>
      <xdr:row>56</xdr:row>
      <xdr:rowOff>171450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57</xdr:row>
      <xdr:rowOff>9524</xdr:rowOff>
    </xdr:from>
    <xdr:to>
      <xdr:col>15</xdr:col>
      <xdr:colOff>571500</xdr:colOff>
      <xdr:row>73</xdr:row>
      <xdr:rowOff>152399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73</xdr:row>
      <xdr:rowOff>180974</xdr:rowOff>
    </xdr:from>
    <xdr:to>
      <xdr:col>15</xdr:col>
      <xdr:colOff>571500</xdr:colOff>
      <xdr:row>96</xdr:row>
      <xdr:rowOff>142875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96</xdr:row>
      <xdr:rowOff>161925</xdr:rowOff>
    </xdr:from>
    <xdr:to>
      <xdr:col>15</xdr:col>
      <xdr:colOff>571500</xdr:colOff>
      <xdr:row>119</xdr:row>
      <xdr:rowOff>123826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119</xdr:row>
      <xdr:rowOff>142875</xdr:rowOff>
    </xdr:from>
    <xdr:to>
      <xdr:col>15</xdr:col>
      <xdr:colOff>571500</xdr:colOff>
      <xdr:row>142</xdr:row>
      <xdr:rowOff>104776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47"/>
  <sheetViews>
    <sheetView tabSelected="1" workbookViewId="0">
      <pane ySplit="1" topLeftCell="A209" activePane="bottomLeft" state="frozen"/>
      <selection pane="bottomLeft" activeCell="A247" sqref="A247"/>
    </sheetView>
  </sheetViews>
  <sheetFormatPr defaultRowHeight="15" x14ac:dyDescent="0.25"/>
  <cols>
    <col min="1" max="1" width="8.7109375" customWidth="1"/>
    <col min="2" max="2" width="10.7109375" style="1" customWidth="1"/>
    <col min="3" max="3" width="6.7109375" style="2" customWidth="1"/>
    <col min="4" max="4" width="5.7109375" style="2" customWidth="1"/>
    <col min="5" max="6" width="9.140625" style="3" customWidth="1"/>
    <col min="7" max="7" width="9.140625" style="3"/>
    <col min="8" max="10" width="13.7109375" customWidth="1"/>
    <col min="11" max="16" width="7.7109375" style="3" customWidth="1"/>
    <col min="17" max="23" width="6.7109375" style="3" customWidth="1"/>
    <col min="24" max="24" width="8.7109375" style="3" customWidth="1"/>
    <col min="25" max="25" width="15.7109375" style="3" customWidth="1"/>
  </cols>
  <sheetData>
    <row r="1" spans="1:25" x14ac:dyDescent="0.25">
      <c r="A1" t="s">
        <v>4</v>
      </c>
      <c r="B1" t="s">
        <v>5</v>
      </c>
      <c r="C1" t="s">
        <v>2</v>
      </c>
      <c r="D1"/>
      <c r="E1" t="s">
        <v>0</v>
      </c>
      <c r="F1" t="s">
        <v>14</v>
      </c>
      <c r="G1" t="s">
        <v>1</v>
      </c>
      <c r="H1" t="s">
        <v>11</v>
      </c>
      <c r="I1" t="s">
        <v>12</v>
      </c>
      <c r="J1" t="s">
        <v>13</v>
      </c>
      <c r="K1" t="s">
        <v>24</v>
      </c>
      <c r="L1" t="s">
        <v>26</v>
      </c>
      <c r="M1" t="s">
        <v>25</v>
      </c>
      <c r="N1" t="s">
        <v>22</v>
      </c>
      <c r="O1" t="s">
        <v>23</v>
      </c>
      <c r="P1" t="s">
        <v>79</v>
      </c>
      <c r="Q1" t="s">
        <v>18</v>
      </c>
      <c r="R1" t="s">
        <v>17</v>
      </c>
      <c r="S1" t="s">
        <v>19</v>
      </c>
      <c r="T1" t="s">
        <v>20</v>
      </c>
      <c r="U1" t="s">
        <v>21</v>
      </c>
      <c r="V1" t="s">
        <v>28</v>
      </c>
      <c r="W1" t="s">
        <v>27</v>
      </c>
      <c r="X1" t="s">
        <v>29</v>
      </c>
      <c r="Y1" t="s">
        <v>3</v>
      </c>
    </row>
    <row r="2" spans="1:25" x14ac:dyDescent="0.25">
      <c r="A2" t="s">
        <v>7</v>
      </c>
      <c r="B2" s="1">
        <v>43060</v>
      </c>
      <c r="C2" s="2">
        <v>150</v>
      </c>
      <c r="E2" s="3">
        <v>0.32569444444444445</v>
      </c>
      <c r="G2" s="3">
        <v>0.33749999999999997</v>
      </c>
      <c r="I2" s="2">
        <f t="shared" ref="I2:I65" si="0">MINUTE(G2-E2)</f>
        <v>17</v>
      </c>
      <c r="K2" s="3">
        <v>0.32569444444444445</v>
      </c>
      <c r="L2" s="3">
        <f t="shared" ref="L2:L65" si="1">IF(C2=157,G2,G2-"0:01")</f>
        <v>0.33680555555555552</v>
      </c>
      <c r="M2" s="3">
        <f>IF(C2=157,K2+"0:14",K2+"0:15")</f>
        <v>0.33611111111111114</v>
      </c>
      <c r="N2" s="2">
        <f>IF(E2=K2,0,IF(E2&gt;K2,MINUTE(E2-K2),(-1)*MINUTE(K2-E2)))</f>
        <v>0</v>
      </c>
      <c r="O2" s="2">
        <f>IF(L2=M2,0,IF(L2&gt;M2,MINUTE(L2-M2),(-1)*MINUTE(M2-L2)))</f>
        <v>1</v>
      </c>
      <c r="P2" s="2">
        <f>O2-N2</f>
        <v>1</v>
      </c>
      <c r="Q2" s="4"/>
      <c r="R2" s="4"/>
      <c r="S2" s="4"/>
      <c r="T2" s="4"/>
      <c r="U2" s="4"/>
      <c r="V2" s="5"/>
      <c r="W2" s="5"/>
      <c r="X2" s="2"/>
      <c r="Y2" s="2"/>
    </row>
    <row r="3" spans="1:25" x14ac:dyDescent="0.25">
      <c r="A3" t="s">
        <v>8</v>
      </c>
      <c r="B3" s="1">
        <v>43061</v>
      </c>
      <c r="C3" s="2">
        <v>157</v>
      </c>
      <c r="E3" s="3">
        <v>0.32500000000000001</v>
      </c>
      <c r="G3" s="3">
        <v>0.33819444444444446</v>
      </c>
      <c r="I3" s="2">
        <f t="shared" si="0"/>
        <v>19</v>
      </c>
      <c r="K3" s="3">
        <v>0.32430555555555557</v>
      </c>
      <c r="L3" s="3">
        <f t="shared" si="1"/>
        <v>0.33819444444444446</v>
      </c>
      <c r="M3" s="3">
        <f t="shared" ref="M3:M66" si="2">IF(C3=157,K3+"0:14",K3+"0:15")</f>
        <v>0.33402777777777781</v>
      </c>
      <c r="N3" s="2">
        <f t="shared" ref="N3:N66" si="3">IF(E3=K3,0,IF(E3&gt;K3,MINUTE(E3-K3),(-1)*MINUTE(K3-E3)))</f>
        <v>1</v>
      </c>
      <c r="O3" s="2">
        <f t="shared" ref="O3:O66" si="4">IF(L3=M3,0,IF(L3&gt;M3,MINUTE(L3-M3),(-1)*MINUTE(M3-L3)))</f>
        <v>6</v>
      </c>
      <c r="P3" s="2">
        <f t="shared" ref="P3:P66" si="5">O3-N3</f>
        <v>5</v>
      </c>
      <c r="Q3" s="4"/>
      <c r="R3" s="4"/>
      <c r="S3" s="4"/>
      <c r="T3" s="4"/>
      <c r="U3" s="4"/>
      <c r="V3" s="5"/>
      <c r="W3" s="5"/>
      <c r="X3" s="2"/>
      <c r="Y3" s="2"/>
    </row>
    <row r="4" spans="1:25" x14ac:dyDescent="0.25">
      <c r="A4" t="s">
        <v>9</v>
      </c>
      <c r="B4" s="1">
        <v>43062</v>
      </c>
      <c r="C4" s="2">
        <v>157</v>
      </c>
      <c r="E4" s="3">
        <v>0.32430555555555557</v>
      </c>
      <c r="G4" s="3">
        <v>0.33749999999999997</v>
      </c>
      <c r="I4" s="2">
        <f t="shared" si="0"/>
        <v>19</v>
      </c>
      <c r="K4" s="3">
        <v>0.32430555555555557</v>
      </c>
      <c r="L4" s="3">
        <f t="shared" si="1"/>
        <v>0.33749999999999997</v>
      </c>
      <c r="M4" s="3">
        <f t="shared" si="2"/>
        <v>0.33402777777777781</v>
      </c>
      <c r="N4" s="2">
        <f t="shared" si="3"/>
        <v>0</v>
      </c>
      <c r="O4" s="2">
        <f t="shared" si="4"/>
        <v>5</v>
      </c>
      <c r="P4" s="2">
        <f t="shared" si="5"/>
        <v>5</v>
      </c>
      <c r="Q4" s="4"/>
      <c r="R4" s="4"/>
      <c r="S4" s="4"/>
      <c r="T4" s="4"/>
      <c r="U4" s="4"/>
      <c r="V4" s="5"/>
      <c r="W4" s="5"/>
      <c r="X4" s="2"/>
      <c r="Y4" s="2"/>
    </row>
    <row r="5" spans="1:25" x14ac:dyDescent="0.25">
      <c r="A5" t="s">
        <v>10</v>
      </c>
      <c r="B5" s="1">
        <v>43063</v>
      </c>
      <c r="C5" s="2">
        <v>150</v>
      </c>
      <c r="E5" s="3">
        <v>0.32569444444444445</v>
      </c>
      <c r="G5" s="3">
        <v>0.33819444444444446</v>
      </c>
      <c r="I5" s="2">
        <f t="shared" si="0"/>
        <v>18</v>
      </c>
      <c r="K5" s="3">
        <v>0.32569444444444445</v>
      </c>
      <c r="L5" s="3">
        <f t="shared" si="1"/>
        <v>0.33750000000000002</v>
      </c>
      <c r="M5" s="3">
        <f t="shared" si="2"/>
        <v>0.33611111111111114</v>
      </c>
      <c r="N5" s="2">
        <f t="shared" si="3"/>
        <v>0</v>
      </c>
      <c r="O5" s="2">
        <f t="shared" si="4"/>
        <v>2</v>
      </c>
      <c r="P5" s="2">
        <f t="shared" si="5"/>
        <v>2</v>
      </c>
      <c r="Q5" s="4"/>
      <c r="R5" s="4"/>
      <c r="S5" s="4"/>
      <c r="T5" s="4"/>
      <c r="U5" s="4"/>
      <c r="V5" s="5"/>
      <c r="W5" s="5"/>
      <c r="X5" s="2"/>
      <c r="Y5" s="2"/>
    </row>
    <row r="6" spans="1:25" x14ac:dyDescent="0.25">
      <c r="A6" t="s">
        <v>6</v>
      </c>
      <c r="B6" s="1">
        <v>43066</v>
      </c>
      <c r="C6" s="2">
        <v>150</v>
      </c>
      <c r="E6" s="3">
        <v>0.32569444444444445</v>
      </c>
      <c r="G6" s="3">
        <v>0.34722222222222227</v>
      </c>
      <c r="I6" s="2">
        <f t="shared" si="0"/>
        <v>31</v>
      </c>
      <c r="K6" s="3">
        <v>0.32569444444444445</v>
      </c>
      <c r="L6" s="3">
        <f t="shared" si="1"/>
        <v>0.34652777777777782</v>
      </c>
      <c r="M6" s="3">
        <f t="shared" si="2"/>
        <v>0.33611111111111114</v>
      </c>
      <c r="N6" s="2">
        <f t="shared" si="3"/>
        <v>0</v>
      </c>
      <c r="O6" s="2">
        <f t="shared" si="4"/>
        <v>15</v>
      </c>
      <c r="P6" s="2">
        <f t="shared" si="5"/>
        <v>15</v>
      </c>
      <c r="Q6" s="4"/>
      <c r="R6" s="4"/>
      <c r="S6" s="4"/>
      <c r="T6" s="4"/>
      <c r="U6" s="4"/>
      <c r="V6" s="5"/>
      <c r="W6" s="5"/>
      <c r="X6" s="2"/>
      <c r="Y6" s="2"/>
    </row>
    <row r="7" spans="1:25" x14ac:dyDescent="0.25">
      <c r="A7" t="s">
        <v>7</v>
      </c>
      <c r="B7" s="1">
        <v>43067</v>
      </c>
      <c r="C7" s="2">
        <v>157</v>
      </c>
      <c r="E7" s="3">
        <v>0.32847222222222222</v>
      </c>
      <c r="G7" s="3">
        <v>0.34166666666666662</v>
      </c>
      <c r="I7" s="2">
        <f t="shared" si="0"/>
        <v>19</v>
      </c>
      <c r="K7" s="3">
        <v>0.32847222222222222</v>
      </c>
      <c r="L7" s="3">
        <f t="shared" si="1"/>
        <v>0.34166666666666662</v>
      </c>
      <c r="M7" s="3">
        <f>IF(C7=157,K7+"0:14",K7+"0:15")</f>
        <v>0.33819444444444446</v>
      </c>
      <c r="N7" s="2">
        <f t="shared" si="3"/>
        <v>0</v>
      </c>
      <c r="O7" s="2">
        <f t="shared" si="4"/>
        <v>5</v>
      </c>
      <c r="P7" s="2">
        <f t="shared" si="5"/>
        <v>5</v>
      </c>
      <c r="Q7" s="4"/>
      <c r="R7" s="4"/>
      <c r="S7" s="4"/>
      <c r="T7" s="4"/>
      <c r="U7" s="4"/>
      <c r="V7" s="5"/>
      <c r="W7" s="5"/>
      <c r="X7" s="2"/>
      <c r="Y7" s="2"/>
    </row>
    <row r="8" spans="1:25" x14ac:dyDescent="0.25">
      <c r="A8" t="s">
        <v>8</v>
      </c>
      <c r="B8" s="1">
        <v>43068</v>
      </c>
      <c r="C8" s="2">
        <v>139</v>
      </c>
      <c r="E8" s="3">
        <v>0.32916666666666666</v>
      </c>
      <c r="G8" s="3">
        <v>0.34236111111111112</v>
      </c>
      <c r="I8" s="2">
        <f t="shared" si="0"/>
        <v>19</v>
      </c>
      <c r="K8" s="3">
        <v>0.32708333333333334</v>
      </c>
      <c r="L8" s="3">
        <f t="shared" si="1"/>
        <v>0.34166666666666667</v>
      </c>
      <c r="M8" s="3">
        <f t="shared" si="2"/>
        <v>0.33750000000000002</v>
      </c>
      <c r="N8" s="2">
        <f t="shared" si="3"/>
        <v>3</v>
      </c>
      <c r="O8" s="2">
        <f t="shared" si="4"/>
        <v>6</v>
      </c>
      <c r="P8" s="2">
        <f t="shared" si="5"/>
        <v>3</v>
      </c>
      <c r="Q8" s="4"/>
      <c r="R8" s="4"/>
      <c r="S8" s="4"/>
      <c r="T8" s="4"/>
      <c r="U8" s="4"/>
      <c r="V8" s="5"/>
      <c r="W8" s="5"/>
      <c r="X8" s="2"/>
      <c r="Y8" s="2"/>
    </row>
    <row r="9" spans="1:25" x14ac:dyDescent="0.25">
      <c r="A9" t="s">
        <v>9</v>
      </c>
      <c r="B9" s="1">
        <v>43069</v>
      </c>
      <c r="C9" s="2">
        <v>150</v>
      </c>
      <c r="E9" s="3">
        <v>0.3263888888888889</v>
      </c>
      <c r="G9" s="3">
        <v>0.34027777777777773</v>
      </c>
      <c r="I9" s="2">
        <f t="shared" si="0"/>
        <v>20</v>
      </c>
      <c r="K9" s="3">
        <v>0.32569444444444445</v>
      </c>
      <c r="L9" s="3">
        <f t="shared" si="1"/>
        <v>0.33958333333333329</v>
      </c>
      <c r="M9" s="3">
        <f>IF(C9=157,K9+"0:14",K9+"0:15")</f>
        <v>0.33611111111111114</v>
      </c>
      <c r="N9" s="2">
        <f t="shared" si="3"/>
        <v>1</v>
      </c>
      <c r="O9" s="2">
        <f t="shared" si="4"/>
        <v>5</v>
      </c>
      <c r="P9" s="2">
        <f t="shared" si="5"/>
        <v>4</v>
      </c>
      <c r="Q9" s="4"/>
      <c r="R9" s="4"/>
      <c r="S9" s="4"/>
      <c r="T9" s="4"/>
      <c r="U9" s="4"/>
      <c r="V9" s="5"/>
      <c r="W9" s="5"/>
      <c r="X9" s="2"/>
      <c r="Y9" s="2"/>
    </row>
    <row r="10" spans="1:25" x14ac:dyDescent="0.25">
      <c r="A10" t="s">
        <v>10</v>
      </c>
      <c r="B10" s="1">
        <v>43070</v>
      </c>
      <c r="C10" s="2">
        <v>150</v>
      </c>
      <c r="E10" s="3">
        <v>0.33819444444444446</v>
      </c>
      <c r="G10" s="3">
        <v>0.34930555555555554</v>
      </c>
      <c r="I10" s="2">
        <f t="shared" si="0"/>
        <v>16</v>
      </c>
      <c r="K10" s="3">
        <v>0.33819444444444446</v>
      </c>
      <c r="L10" s="3">
        <f t="shared" si="1"/>
        <v>0.34861111111111109</v>
      </c>
      <c r="M10" s="3">
        <f t="shared" si="2"/>
        <v>0.34861111111111115</v>
      </c>
      <c r="N10" s="2">
        <f t="shared" si="3"/>
        <v>0</v>
      </c>
      <c r="O10" s="2">
        <f t="shared" si="4"/>
        <v>0</v>
      </c>
      <c r="P10" s="2">
        <f t="shared" si="5"/>
        <v>0</v>
      </c>
      <c r="Q10" s="4"/>
      <c r="R10" s="4"/>
      <c r="S10" s="4"/>
      <c r="T10" s="4"/>
      <c r="U10" s="4"/>
      <c r="V10" s="5"/>
      <c r="W10" s="5"/>
      <c r="X10" s="2"/>
      <c r="Y10" s="2"/>
    </row>
    <row r="11" spans="1:25" x14ac:dyDescent="0.25">
      <c r="A11" t="s">
        <v>6</v>
      </c>
      <c r="B11" s="1">
        <v>43073</v>
      </c>
      <c r="C11" s="2">
        <v>150</v>
      </c>
      <c r="E11" s="3">
        <v>0.32777777777777778</v>
      </c>
      <c r="G11" s="3">
        <v>0.34236111111111112</v>
      </c>
      <c r="I11" s="2">
        <f t="shared" si="0"/>
        <v>21</v>
      </c>
      <c r="K11" s="3">
        <v>0.32569444444444445</v>
      </c>
      <c r="L11" s="3">
        <f t="shared" si="1"/>
        <v>0.34166666666666667</v>
      </c>
      <c r="M11" s="3">
        <f>IF(C11=157,K11+"0:14",K11+"0:15")</f>
        <v>0.33611111111111114</v>
      </c>
      <c r="N11" s="2">
        <f t="shared" si="3"/>
        <v>3</v>
      </c>
      <c r="O11" s="2">
        <f t="shared" si="4"/>
        <v>8</v>
      </c>
      <c r="P11" s="2">
        <f t="shared" si="5"/>
        <v>5</v>
      </c>
      <c r="Q11" s="4"/>
      <c r="R11" s="4"/>
      <c r="S11" s="4"/>
      <c r="T11" s="4"/>
      <c r="U11" s="4"/>
      <c r="V11" s="5"/>
      <c r="W11" s="5"/>
      <c r="X11" s="2"/>
      <c r="Y11" s="2"/>
    </row>
    <row r="12" spans="1:25" x14ac:dyDescent="0.25">
      <c r="A12" t="s">
        <v>7</v>
      </c>
      <c r="B12" s="1">
        <v>43074</v>
      </c>
      <c r="C12" s="2">
        <v>157</v>
      </c>
      <c r="E12" s="3">
        <v>0.32916666666666666</v>
      </c>
      <c r="G12" s="3">
        <v>0.33958333333333335</v>
      </c>
      <c r="I12" s="2">
        <f t="shared" si="0"/>
        <v>15</v>
      </c>
      <c r="K12" s="3">
        <v>0.32847222222222222</v>
      </c>
      <c r="L12" s="3">
        <f t="shared" si="1"/>
        <v>0.33958333333333335</v>
      </c>
      <c r="M12" s="3">
        <f t="shared" si="2"/>
        <v>0.33819444444444446</v>
      </c>
      <c r="N12" s="2">
        <f t="shared" si="3"/>
        <v>1</v>
      </c>
      <c r="O12" s="2">
        <f t="shared" si="4"/>
        <v>2</v>
      </c>
      <c r="P12" s="2">
        <f t="shared" si="5"/>
        <v>1</v>
      </c>
      <c r="Q12" s="4"/>
      <c r="R12" s="4"/>
      <c r="S12" s="4"/>
      <c r="T12" s="4"/>
      <c r="U12" s="4"/>
      <c r="V12" s="5"/>
      <c r="W12" s="5"/>
      <c r="X12" s="2"/>
      <c r="Y12" s="2"/>
    </row>
    <row r="13" spans="1:25" x14ac:dyDescent="0.25">
      <c r="A13" t="s">
        <v>8</v>
      </c>
      <c r="B13" s="1">
        <v>43075</v>
      </c>
      <c r="C13" s="2">
        <v>157</v>
      </c>
      <c r="E13" s="3">
        <v>0.32916666666666666</v>
      </c>
      <c r="G13" s="3">
        <v>0.34236111111111112</v>
      </c>
      <c r="I13" s="2">
        <f t="shared" si="0"/>
        <v>19</v>
      </c>
      <c r="K13" s="3">
        <v>0.32847222222222222</v>
      </c>
      <c r="L13" s="3">
        <f t="shared" si="1"/>
        <v>0.34236111111111112</v>
      </c>
      <c r="M13" s="3">
        <f>IF(C13=157,K13+"0:14",K13+"0:15")</f>
        <v>0.33819444444444446</v>
      </c>
      <c r="N13" s="2">
        <f t="shared" si="3"/>
        <v>1</v>
      </c>
      <c r="O13" s="2">
        <f t="shared" si="4"/>
        <v>6</v>
      </c>
      <c r="P13" s="2">
        <f t="shared" si="5"/>
        <v>5</v>
      </c>
      <c r="Q13" s="4"/>
      <c r="R13" s="4"/>
      <c r="S13" s="4"/>
      <c r="T13" s="4"/>
      <c r="U13" s="4"/>
      <c r="V13" s="5"/>
      <c r="W13" s="5"/>
      <c r="X13" s="2"/>
      <c r="Y13" s="2"/>
    </row>
    <row r="14" spans="1:25" x14ac:dyDescent="0.25">
      <c r="A14" t="s">
        <v>9</v>
      </c>
      <c r="B14" s="1">
        <v>43076</v>
      </c>
      <c r="C14" s="2">
        <v>157</v>
      </c>
      <c r="E14" s="3">
        <v>0.32916666666666666</v>
      </c>
      <c r="G14" s="3">
        <v>0.34027777777777773</v>
      </c>
      <c r="I14" s="2">
        <f t="shared" si="0"/>
        <v>16</v>
      </c>
      <c r="K14" s="3">
        <v>0.32847222222222222</v>
      </c>
      <c r="L14" s="3">
        <f t="shared" si="1"/>
        <v>0.34027777777777773</v>
      </c>
      <c r="M14" s="3">
        <f t="shared" si="2"/>
        <v>0.33819444444444446</v>
      </c>
      <c r="N14" s="2">
        <f t="shared" si="3"/>
        <v>1</v>
      </c>
      <c r="O14" s="2">
        <f t="shared" si="4"/>
        <v>3</v>
      </c>
      <c r="P14" s="2">
        <f t="shared" si="5"/>
        <v>2</v>
      </c>
      <c r="Q14" s="4"/>
      <c r="R14" s="4"/>
      <c r="S14" s="4"/>
      <c r="T14" s="4"/>
      <c r="U14" s="4"/>
      <c r="V14" s="5"/>
      <c r="W14" s="5"/>
      <c r="X14" s="2"/>
      <c r="Y14" s="2"/>
    </row>
    <row r="15" spans="1:25" x14ac:dyDescent="0.25">
      <c r="A15" t="s">
        <v>10</v>
      </c>
      <c r="B15" s="1">
        <v>43077</v>
      </c>
      <c r="C15" s="2">
        <v>139</v>
      </c>
      <c r="E15" s="3">
        <v>0.34513888888888888</v>
      </c>
      <c r="G15" s="3">
        <v>0.3576388888888889</v>
      </c>
      <c r="I15" s="2">
        <f t="shared" si="0"/>
        <v>18</v>
      </c>
      <c r="K15" s="3">
        <v>0.34513888888888888</v>
      </c>
      <c r="L15" s="3">
        <f t="shared" si="1"/>
        <v>0.35694444444444445</v>
      </c>
      <c r="M15" s="3">
        <f t="shared" si="2"/>
        <v>0.35555555555555557</v>
      </c>
      <c r="N15" s="2">
        <f t="shared" si="3"/>
        <v>0</v>
      </c>
      <c r="O15" s="2">
        <f t="shared" si="4"/>
        <v>2</v>
      </c>
      <c r="P15" s="2">
        <f t="shared" si="5"/>
        <v>2</v>
      </c>
      <c r="Q15" s="4"/>
      <c r="R15" s="4"/>
      <c r="S15" s="4"/>
      <c r="T15" s="4"/>
      <c r="U15" s="4"/>
      <c r="V15" s="5"/>
      <c r="W15" s="5"/>
      <c r="X15" s="2"/>
      <c r="Y15" s="2"/>
    </row>
    <row r="16" spans="1:25" x14ac:dyDescent="0.25">
      <c r="A16" t="s">
        <v>6</v>
      </c>
      <c r="B16" s="1">
        <v>43080</v>
      </c>
      <c r="C16" s="2">
        <v>157</v>
      </c>
      <c r="E16" s="3">
        <v>0.32916666666666666</v>
      </c>
      <c r="G16" s="3">
        <v>0.34027777777777773</v>
      </c>
      <c r="I16" s="2">
        <f t="shared" si="0"/>
        <v>16</v>
      </c>
      <c r="K16" s="3">
        <v>0.32847222222222222</v>
      </c>
      <c r="L16" s="3">
        <f t="shared" si="1"/>
        <v>0.34027777777777773</v>
      </c>
      <c r="M16" s="3">
        <f t="shared" si="2"/>
        <v>0.33819444444444446</v>
      </c>
      <c r="N16" s="2">
        <f t="shared" si="3"/>
        <v>1</v>
      </c>
      <c r="O16" s="2">
        <f t="shared" si="4"/>
        <v>3</v>
      </c>
      <c r="P16" s="2">
        <f t="shared" si="5"/>
        <v>2</v>
      </c>
      <c r="Q16" s="4"/>
      <c r="R16" s="4"/>
      <c r="S16" s="4"/>
      <c r="T16" s="4"/>
      <c r="U16" s="4"/>
      <c r="V16" s="5"/>
      <c r="W16" s="5"/>
      <c r="X16" s="2"/>
      <c r="Y16" s="2"/>
    </row>
    <row r="17" spans="1:25" x14ac:dyDescent="0.25">
      <c r="A17" t="s">
        <v>7</v>
      </c>
      <c r="B17" s="1">
        <v>43081</v>
      </c>
      <c r="C17" s="2">
        <v>139</v>
      </c>
      <c r="E17" s="3">
        <v>0.33194444444444443</v>
      </c>
      <c r="G17" s="3">
        <v>0.34375</v>
      </c>
      <c r="I17" s="2">
        <f t="shared" si="0"/>
        <v>17</v>
      </c>
      <c r="K17" s="3">
        <v>0.33124999999999999</v>
      </c>
      <c r="L17" s="3">
        <f t="shared" si="1"/>
        <v>0.34305555555555556</v>
      </c>
      <c r="M17" s="3">
        <f t="shared" si="2"/>
        <v>0.34166666666666667</v>
      </c>
      <c r="N17" s="2">
        <f t="shared" si="3"/>
        <v>1</v>
      </c>
      <c r="O17" s="2">
        <f t="shared" si="4"/>
        <v>2</v>
      </c>
      <c r="P17" s="2">
        <f t="shared" si="5"/>
        <v>1</v>
      </c>
      <c r="Q17" s="4"/>
      <c r="R17" s="4"/>
      <c r="S17" s="4"/>
      <c r="T17" s="4"/>
      <c r="U17" s="4"/>
      <c r="V17" s="5"/>
      <c r="W17" s="5"/>
      <c r="X17" s="2"/>
      <c r="Y17" s="2"/>
    </row>
    <row r="18" spans="1:25" x14ac:dyDescent="0.25">
      <c r="A18" t="s">
        <v>8</v>
      </c>
      <c r="B18" s="1">
        <v>43082</v>
      </c>
      <c r="C18" s="2">
        <v>150</v>
      </c>
      <c r="E18" s="3">
        <v>0.34861111111111115</v>
      </c>
      <c r="G18" s="3">
        <v>0.36041666666666666</v>
      </c>
      <c r="I18" s="2">
        <f t="shared" si="0"/>
        <v>17</v>
      </c>
      <c r="K18" s="3">
        <v>0.34791666666666665</v>
      </c>
      <c r="L18" s="3">
        <f t="shared" si="1"/>
        <v>0.35972222222222222</v>
      </c>
      <c r="M18" s="3">
        <f t="shared" si="2"/>
        <v>0.35833333333333334</v>
      </c>
      <c r="N18" s="2">
        <f t="shared" si="3"/>
        <v>1</v>
      </c>
      <c r="O18" s="2">
        <f t="shared" si="4"/>
        <v>2</v>
      </c>
      <c r="P18" s="2">
        <f t="shared" si="5"/>
        <v>1</v>
      </c>
      <c r="Q18" s="4"/>
      <c r="R18" s="4"/>
      <c r="S18" s="4"/>
      <c r="T18" s="4"/>
      <c r="U18" s="4"/>
      <c r="V18" s="5"/>
      <c r="W18" s="5"/>
      <c r="X18" s="2"/>
      <c r="Y18" s="2"/>
    </row>
    <row r="19" spans="1:25" x14ac:dyDescent="0.25">
      <c r="A19" t="s">
        <v>9</v>
      </c>
      <c r="B19" s="1">
        <v>43083</v>
      </c>
      <c r="C19" s="2">
        <v>139</v>
      </c>
      <c r="E19" s="3">
        <v>0.32847222222222222</v>
      </c>
      <c r="G19" s="3">
        <v>0.34166666666666662</v>
      </c>
      <c r="I19" s="2">
        <f t="shared" si="0"/>
        <v>19</v>
      </c>
      <c r="K19" s="3">
        <v>0.32708333333333334</v>
      </c>
      <c r="L19" s="3">
        <f t="shared" si="1"/>
        <v>0.34097222222222218</v>
      </c>
      <c r="M19" s="3">
        <f t="shared" si="2"/>
        <v>0.33750000000000002</v>
      </c>
      <c r="N19" s="2">
        <f t="shared" si="3"/>
        <v>2</v>
      </c>
      <c r="O19" s="2">
        <f t="shared" si="4"/>
        <v>5</v>
      </c>
      <c r="P19" s="2">
        <f t="shared" si="5"/>
        <v>3</v>
      </c>
      <c r="Q19" s="4"/>
      <c r="R19" s="4"/>
      <c r="S19" s="4"/>
      <c r="T19" s="4"/>
      <c r="U19" s="4"/>
      <c r="V19" s="5"/>
      <c r="W19" s="5"/>
      <c r="X19" s="2"/>
      <c r="Y19" s="2"/>
    </row>
    <row r="20" spans="1:25" x14ac:dyDescent="0.25">
      <c r="A20" t="s">
        <v>10</v>
      </c>
      <c r="B20" s="1">
        <v>43084</v>
      </c>
      <c r="C20" s="2">
        <v>139</v>
      </c>
      <c r="E20" s="3">
        <v>0.34027777777777773</v>
      </c>
      <c r="G20" s="3">
        <v>0.3520833333333333</v>
      </c>
      <c r="I20" s="2">
        <f t="shared" si="0"/>
        <v>17</v>
      </c>
      <c r="K20" s="3">
        <v>0.34027777777777773</v>
      </c>
      <c r="L20" s="3">
        <f t="shared" si="1"/>
        <v>0.35138888888888886</v>
      </c>
      <c r="M20" s="3">
        <f t="shared" si="2"/>
        <v>0.35069444444444442</v>
      </c>
      <c r="N20" s="2">
        <f t="shared" si="3"/>
        <v>0</v>
      </c>
      <c r="O20" s="2">
        <f t="shared" si="4"/>
        <v>1</v>
      </c>
      <c r="P20" s="2">
        <f t="shared" si="5"/>
        <v>1</v>
      </c>
      <c r="Q20" s="4"/>
      <c r="R20" s="4"/>
      <c r="S20" s="4"/>
      <c r="T20" s="4"/>
      <c r="U20" s="4"/>
      <c r="V20" s="5"/>
      <c r="W20" s="5"/>
      <c r="X20" s="2"/>
      <c r="Y20" s="2"/>
    </row>
    <row r="21" spans="1:25" x14ac:dyDescent="0.25">
      <c r="A21" t="s">
        <v>6</v>
      </c>
      <c r="B21" s="1">
        <v>43087</v>
      </c>
      <c r="C21" s="2">
        <v>157</v>
      </c>
      <c r="E21" s="3">
        <v>0.33333333333333331</v>
      </c>
      <c r="G21" s="3">
        <v>0.34513888888888888</v>
      </c>
      <c r="I21" s="2">
        <f t="shared" si="0"/>
        <v>17</v>
      </c>
      <c r="K21" s="3">
        <v>0.33263888888888887</v>
      </c>
      <c r="L21" s="3">
        <f t="shared" si="1"/>
        <v>0.34513888888888888</v>
      </c>
      <c r="M21" s="3">
        <f t="shared" si="2"/>
        <v>0.34236111111111112</v>
      </c>
      <c r="N21" s="2">
        <f t="shared" si="3"/>
        <v>1</v>
      </c>
      <c r="O21" s="2">
        <f t="shared" si="4"/>
        <v>4</v>
      </c>
      <c r="P21" s="2">
        <f t="shared" si="5"/>
        <v>3</v>
      </c>
      <c r="Q21" s="4"/>
      <c r="R21" s="4"/>
      <c r="S21" s="4"/>
      <c r="T21" s="4"/>
      <c r="U21" s="4"/>
      <c r="V21" s="5"/>
      <c r="W21" s="5"/>
      <c r="X21" s="2"/>
      <c r="Y21" s="2"/>
    </row>
    <row r="22" spans="1:25" x14ac:dyDescent="0.25">
      <c r="A22" t="s">
        <v>7</v>
      </c>
      <c r="B22" s="1">
        <v>43088</v>
      </c>
      <c r="C22" s="2">
        <v>139</v>
      </c>
      <c r="E22" s="3">
        <v>0.3354166666666667</v>
      </c>
      <c r="G22" s="3">
        <v>0.34930555555555554</v>
      </c>
      <c r="I22" s="2">
        <f t="shared" si="0"/>
        <v>20</v>
      </c>
      <c r="K22" s="3">
        <v>0.3354166666666667</v>
      </c>
      <c r="L22" s="3">
        <f t="shared" si="1"/>
        <v>0.34861111111111109</v>
      </c>
      <c r="M22" s="3">
        <f t="shared" si="2"/>
        <v>0.34583333333333338</v>
      </c>
      <c r="N22" s="2">
        <f t="shared" si="3"/>
        <v>0</v>
      </c>
      <c r="O22" s="2">
        <f t="shared" si="4"/>
        <v>4</v>
      </c>
      <c r="P22" s="2">
        <f t="shared" si="5"/>
        <v>4</v>
      </c>
      <c r="Q22" s="4"/>
      <c r="R22" s="4"/>
      <c r="S22" s="4"/>
      <c r="T22" s="4"/>
      <c r="U22" s="4"/>
      <c r="V22" s="5"/>
      <c r="W22" s="5"/>
      <c r="X22" s="2"/>
      <c r="Y22" s="2"/>
    </row>
    <row r="23" spans="1:25" x14ac:dyDescent="0.25">
      <c r="A23" t="s">
        <v>8</v>
      </c>
      <c r="B23" s="1">
        <v>43089</v>
      </c>
      <c r="C23" s="2">
        <v>157</v>
      </c>
      <c r="E23" s="3">
        <v>0.34166666666666662</v>
      </c>
      <c r="G23" s="3">
        <v>0.3520833333333333</v>
      </c>
      <c r="I23" s="2">
        <f t="shared" si="0"/>
        <v>15</v>
      </c>
      <c r="K23" s="3">
        <v>0.34166666666666662</v>
      </c>
      <c r="L23" s="3">
        <f t="shared" si="1"/>
        <v>0.3520833333333333</v>
      </c>
      <c r="M23" s="3">
        <f t="shared" si="2"/>
        <v>0.35138888888888886</v>
      </c>
      <c r="N23" s="2">
        <f t="shared" si="3"/>
        <v>0</v>
      </c>
      <c r="O23" s="2">
        <f t="shared" si="4"/>
        <v>1</v>
      </c>
      <c r="P23" s="2">
        <f t="shared" si="5"/>
        <v>1</v>
      </c>
      <c r="Q23" s="4"/>
      <c r="R23" s="4"/>
      <c r="S23" s="4"/>
      <c r="T23" s="4"/>
      <c r="U23" s="4"/>
      <c r="V23" s="5"/>
      <c r="W23" s="5"/>
      <c r="X23" s="2"/>
      <c r="Y23" s="2"/>
    </row>
    <row r="24" spans="1:25" x14ac:dyDescent="0.25">
      <c r="A24" t="s">
        <v>9</v>
      </c>
      <c r="B24" s="1">
        <v>43090</v>
      </c>
      <c r="C24" s="2">
        <v>157</v>
      </c>
      <c r="E24" s="3">
        <v>0.34166666666666662</v>
      </c>
      <c r="G24" s="3">
        <v>0.3527777777777778</v>
      </c>
      <c r="I24" s="2">
        <f t="shared" si="0"/>
        <v>16</v>
      </c>
      <c r="K24" s="3">
        <v>0.34166666666666662</v>
      </c>
      <c r="L24" s="3">
        <f t="shared" si="1"/>
        <v>0.3527777777777778</v>
      </c>
      <c r="M24" s="3">
        <f t="shared" si="2"/>
        <v>0.35138888888888886</v>
      </c>
      <c r="N24" s="2">
        <f t="shared" si="3"/>
        <v>0</v>
      </c>
      <c r="O24" s="2">
        <f t="shared" si="4"/>
        <v>2</v>
      </c>
      <c r="P24" s="2">
        <f t="shared" si="5"/>
        <v>2</v>
      </c>
      <c r="Q24" s="4"/>
      <c r="R24" s="4"/>
      <c r="S24" s="4"/>
      <c r="T24" s="4"/>
      <c r="U24" s="4"/>
      <c r="V24" s="5"/>
      <c r="W24" s="5"/>
      <c r="X24" s="2"/>
      <c r="Y24" s="2"/>
    </row>
    <row r="25" spans="1:25" x14ac:dyDescent="0.25">
      <c r="A25" t="s">
        <v>10</v>
      </c>
      <c r="B25" s="1">
        <v>43091</v>
      </c>
      <c r="C25" s="2">
        <v>150</v>
      </c>
      <c r="E25" s="3">
        <v>0.3298611111111111</v>
      </c>
      <c r="G25" s="3">
        <v>0.34166666666666662</v>
      </c>
      <c r="I25" s="2">
        <f t="shared" si="0"/>
        <v>17</v>
      </c>
      <c r="K25" s="3">
        <v>0.3298611111111111</v>
      </c>
      <c r="L25" s="3">
        <f t="shared" si="1"/>
        <v>0.34097222222222218</v>
      </c>
      <c r="M25" s="3">
        <f t="shared" si="2"/>
        <v>0.34027777777777779</v>
      </c>
      <c r="N25" s="2">
        <f t="shared" si="3"/>
        <v>0</v>
      </c>
      <c r="O25" s="2">
        <f t="shared" si="4"/>
        <v>1</v>
      </c>
      <c r="P25" s="2">
        <f t="shared" si="5"/>
        <v>1</v>
      </c>
      <c r="Q25" s="4"/>
      <c r="R25" s="4"/>
      <c r="S25" s="4"/>
      <c r="T25" s="4"/>
      <c r="U25" s="4"/>
      <c r="V25" s="5"/>
      <c r="W25" s="5"/>
      <c r="X25" s="2"/>
      <c r="Y25" s="2"/>
    </row>
    <row r="26" spans="1:25" x14ac:dyDescent="0.25">
      <c r="A26" t="s">
        <v>8</v>
      </c>
      <c r="B26" s="1">
        <v>43096</v>
      </c>
      <c r="C26" s="2">
        <v>139</v>
      </c>
      <c r="E26" s="3">
        <v>0.35000000000000003</v>
      </c>
      <c r="G26" s="3">
        <v>0.3611111111111111</v>
      </c>
      <c r="I26" s="2">
        <f t="shared" si="0"/>
        <v>16</v>
      </c>
      <c r="K26" s="3">
        <v>0.35000000000000003</v>
      </c>
      <c r="L26" s="3">
        <f t="shared" si="1"/>
        <v>0.36041666666666666</v>
      </c>
      <c r="M26" s="3">
        <f t="shared" si="2"/>
        <v>0.36041666666666672</v>
      </c>
      <c r="N26" s="2">
        <f t="shared" si="3"/>
        <v>0</v>
      </c>
      <c r="O26" s="2">
        <f t="shared" si="4"/>
        <v>0</v>
      </c>
      <c r="P26" s="2">
        <f t="shared" si="5"/>
        <v>0</v>
      </c>
      <c r="Q26" s="4"/>
      <c r="R26" s="4"/>
      <c r="S26" s="4"/>
      <c r="T26" s="4"/>
      <c r="U26" s="4"/>
      <c r="V26" s="5"/>
      <c r="W26" s="5"/>
      <c r="X26" s="2"/>
      <c r="Y26" s="2"/>
    </row>
    <row r="27" spans="1:25" x14ac:dyDescent="0.25">
      <c r="A27" t="s">
        <v>9</v>
      </c>
      <c r="B27" s="1">
        <v>43097</v>
      </c>
      <c r="C27" s="2">
        <v>150</v>
      </c>
      <c r="E27" s="3">
        <v>0.35972222222222222</v>
      </c>
      <c r="G27" s="3">
        <v>0.36944444444444446</v>
      </c>
      <c r="I27" s="2">
        <f t="shared" si="0"/>
        <v>14</v>
      </c>
      <c r="K27" s="3">
        <v>0.35902777777777778</v>
      </c>
      <c r="L27" s="3">
        <f t="shared" si="1"/>
        <v>0.36875000000000002</v>
      </c>
      <c r="M27" s="3">
        <f t="shared" si="2"/>
        <v>0.36944444444444446</v>
      </c>
      <c r="N27" s="2">
        <f t="shared" si="3"/>
        <v>1</v>
      </c>
      <c r="O27" s="2">
        <f t="shared" si="4"/>
        <v>-1</v>
      </c>
      <c r="P27" s="2">
        <f t="shared" si="5"/>
        <v>-2</v>
      </c>
      <c r="Q27" s="4"/>
      <c r="R27" s="4"/>
      <c r="S27" s="4"/>
      <c r="T27" s="4"/>
      <c r="U27" s="4"/>
      <c r="V27" s="5"/>
      <c r="W27" s="5"/>
      <c r="X27" s="2"/>
      <c r="Y27" s="2"/>
    </row>
    <row r="28" spans="1:25" x14ac:dyDescent="0.25">
      <c r="A28" t="s">
        <v>7</v>
      </c>
      <c r="B28" s="1">
        <v>43102</v>
      </c>
      <c r="C28" s="2">
        <v>139</v>
      </c>
      <c r="E28" s="3">
        <v>0.33402777777777781</v>
      </c>
      <c r="G28" s="3">
        <v>0.34513888888888888</v>
      </c>
      <c r="I28" s="2">
        <f t="shared" si="0"/>
        <v>16</v>
      </c>
      <c r="K28" s="3">
        <v>0.33124999999999999</v>
      </c>
      <c r="L28" s="3">
        <f t="shared" si="1"/>
        <v>0.34444444444444444</v>
      </c>
      <c r="M28" s="3">
        <f t="shared" si="2"/>
        <v>0.34166666666666667</v>
      </c>
      <c r="N28" s="2">
        <f t="shared" si="3"/>
        <v>4</v>
      </c>
      <c r="O28" s="2">
        <f t="shared" si="4"/>
        <v>4</v>
      </c>
      <c r="P28" s="2">
        <f t="shared" si="5"/>
        <v>0</v>
      </c>
      <c r="Q28" s="4"/>
      <c r="R28" s="4"/>
      <c r="S28" s="4"/>
      <c r="T28" s="4"/>
      <c r="U28" s="4"/>
      <c r="V28" s="5"/>
      <c r="W28" s="5"/>
      <c r="X28" s="2"/>
      <c r="Y28" s="2"/>
    </row>
    <row r="29" spans="1:25" x14ac:dyDescent="0.25">
      <c r="A29" t="s">
        <v>8</v>
      </c>
      <c r="B29" s="1">
        <v>43103</v>
      </c>
      <c r="C29" s="2">
        <v>150</v>
      </c>
      <c r="E29" s="3">
        <v>0.33333333333333331</v>
      </c>
      <c r="G29" s="3">
        <v>0.3444444444444445</v>
      </c>
      <c r="I29" s="2">
        <f t="shared" si="0"/>
        <v>16</v>
      </c>
      <c r="K29" s="3">
        <v>0.33402777777777781</v>
      </c>
      <c r="L29" s="3">
        <f t="shared" si="1"/>
        <v>0.34375000000000006</v>
      </c>
      <c r="M29" s="3">
        <f t="shared" si="2"/>
        <v>0.3444444444444445</v>
      </c>
      <c r="N29" s="2">
        <f t="shared" si="3"/>
        <v>-1</v>
      </c>
      <c r="O29" s="2">
        <f t="shared" si="4"/>
        <v>-1</v>
      </c>
      <c r="P29" s="2">
        <f t="shared" si="5"/>
        <v>0</v>
      </c>
      <c r="Q29" s="4"/>
      <c r="R29" s="4"/>
      <c r="S29" s="4"/>
      <c r="T29" s="4"/>
      <c r="U29" s="4"/>
      <c r="V29" s="5"/>
      <c r="W29" s="5"/>
      <c r="X29" s="2"/>
      <c r="Y29" s="2"/>
    </row>
    <row r="30" spans="1:25" x14ac:dyDescent="0.25">
      <c r="A30" t="s">
        <v>9</v>
      </c>
      <c r="B30" s="1">
        <v>43104</v>
      </c>
      <c r="C30" s="2">
        <v>157</v>
      </c>
      <c r="E30" s="3">
        <v>0.34097222222222223</v>
      </c>
      <c r="G30" s="3">
        <v>0.3527777777777778</v>
      </c>
      <c r="I30" s="2">
        <f t="shared" si="0"/>
        <v>17</v>
      </c>
      <c r="K30" s="3">
        <v>0.34166666666666662</v>
      </c>
      <c r="L30" s="3">
        <f t="shared" si="1"/>
        <v>0.3527777777777778</v>
      </c>
      <c r="M30" s="3">
        <f t="shared" si="2"/>
        <v>0.35138888888888886</v>
      </c>
      <c r="N30" s="2">
        <f t="shared" si="3"/>
        <v>-1</v>
      </c>
      <c r="O30" s="2">
        <f t="shared" si="4"/>
        <v>2</v>
      </c>
      <c r="P30" s="2">
        <f t="shared" si="5"/>
        <v>3</v>
      </c>
      <c r="Q30" s="4"/>
      <c r="R30" s="4"/>
      <c r="S30" s="4"/>
      <c r="T30" s="4"/>
      <c r="U30" s="4"/>
      <c r="V30" s="5"/>
      <c r="W30" s="5"/>
      <c r="X30" s="2"/>
      <c r="Y30" s="2"/>
    </row>
    <row r="31" spans="1:25" x14ac:dyDescent="0.25">
      <c r="A31" t="s">
        <v>10</v>
      </c>
      <c r="B31" s="1">
        <v>43105</v>
      </c>
      <c r="C31" s="2">
        <v>150</v>
      </c>
      <c r="E31" s="3">
        <v>0.3430555555555555</v>
      </c>
      <c r="G31" s="3">
        <v>0.35486111111111113</v>
      </c>
      <c r="I31" s="2">
        <f t="shared" si="0"/>
        <v>17</v>
      </c>
      <c r="K31" s="3">
        <v>0.3430555555555555</v>
      </c>
      <c r="L31" s="3">
        <f t="shared" si="1"/>
        <v>0.35416666666666669</v>
      </c>
      <c r="M31" s="3">
        <f t="shared" si="2"/>
        <v>0.35347222222222219</v>
      </c>
      <c r="N31" s="2">
        <f t="shared" si="3"/>
        <v>0</v>
      </c>
      <c r="O31" s="2">
        <f t="shared" si="4"/>
        <v>1</v>
      </c>
      <c r="P31" s="2">
        <f t="shared" si="5"/>
        <v>1</v>
      </c>
      <c r="Q31" s="4"/>
      <c r="R31" s="4"/>
      <c r="S31" s="4"/>
      <c r="T31" s="4"/>
      <c r="U31" s="4"/>
      <c r="V31" s="5"/>
      <c r="W31" s="5"/>
      <c r="X31" s="2"/>
      <c r="Y31" s="2"/>
    </row>
    <row r="32" spans="1:25" x14ac:dyDescent="0.25">
      <c r="A32" t="s">
        <v>6</v>
      </c>
      <c r="B32" s="1">
        <v>43108</v>
      </c>
      <c r="C32" s="2">
        <v>157</v>
      </c>
      <c r="E32" s="3">
        <v>0.3354166666666667</v>
      </c>
      <c r="G32" s="3">
        <v>0.34513888888888888</v>
      </c>
      <c r="I32" s="2">
        <f t="shared" si="0"/>
        <v>14</v>
      </c>
      <c r="K32" s="3">
        <v>0.33680555555555558</v>
      </c>
      <c r="L32" s="3">
        <f t="shared" si="1"/>
        <v>0.34513888888888888</v>
      </c>
      <c r="M32" s="3">
        <f t="shared" si="2"/>
        <v>0.34652777777777782</v>
      </c>
      <c r="N32" s="2">
        <f t="shared" si="3"/>
        <v>-2</v>
      </c>
      <c r="O32" s="2">
        <f t="shared" si="4"/>
        <v>-2</v>
      </c>
      <c r="P32" s="2">
        <f t="shared" si="5"/>
        <v>0</v>
      </c>
      <c r="Q32" s="4"/>
      <c r="R32" s="4"/>
      <c r="S32" s="4"/>
      <c r="T32" s="4"/>
      <c r="U32" s="4"/>
      <c r="V32" s="5"/>
      <c r="W32" s="5"/>
      <c r="X32" s="2"/>
      <c r="Y32" s="2"/>
    </row>
    <row r="33" spans="1:25" x14ac:dyDescent="0.25">
      <c r="A33" t="s">
        <v>7</v>
      </c>
      <c r="B33" s="1">
        <v>43109</v>
      </c>
      <c r="C33" s="2">
        <v>157</v>
      </c>
      <c r="E33" s="3">
        <v>0.34652777777777777</v>
      </c>
      <c r="G33" s="3">
        <v>0.35833333333333334</v>
      </c>
      <c r="I33" s="2">
        <f t="shared" si="0"/>
        <v>17</v>
      </c>
      <c r="K33" s="3">
        <v>0.34652777777777777</v>
      </c>
      <c r="L33" s="3">
        <f t="shared" si="1"/>
        <v>0.35833333333333334</v>
      </c>
      <c r="M33" s="3">
        <f t="shared" si="2"/>
        <v>0.35625000000000001</v>
      </c>
      <c r="N33" s="2">
        <f t="shared" si="3"/>
        <v>0</v>
      </c>
      <c r="O33" s="2">
        <f t="shared" si="4"/>
        <v>3</v>
      </c>
      <c r="P33" s="2">
        <f t="shared" si="5"/>
        <v>3</v>
      </c>
      <c r="Q33" s="4"/>
      <c r="R33" s="4"/>
      <c r="S33" s="4"/>
      <c r="T33" s="4"/>
      <c r="U33" s="4"/>
      <c r="V33" s="5"/>
      <c r="W33" s="5"/>
      <c r="X33" s="2"/>
      <c r="Y33" s="2"/>
    </row>
    <row r="34" spans="1:25" x14ac:dyDescent="0.25">
      <c r="A34" t="s">
        <v>8</v>
      </c>
      <c r="B34" s="1">
        <v>43110</v>
      </c>
      <c r="C34" s="2">
        <v>157</v>
      </c>
      <c r="E34" s="3">
        <v>0.33611111111111108</v>
      </c>
      <c r="G34" s="3">
        <v>0.34722222222222227</v>
      </c>
      <c r="I34" s="2">
        <f t="shared" si="0"/>
        <v>16</v>
      </c>
      <c r="K34" s="3">
        <v>0.33680555555555558</v>
      </c>
      <c r="L34" s="3">
        <f t="shared" si="1"/>
        <v>0.34722222222222227</v>
      </c>
      <c r="M34" s="3">
        <f t="shared" si="2"/>
        <v>0.34652777777777782</v>
      </c>
      <c r="N34" s="2">
        <f t="shared" si="3"/>
        <v>-1</v>
      </c>
      <c r="O34" s="2">
        <f t="shared" si="4"/>
        <v>1</v>
      </c>
      <c r="P34" s="2">
        <f t="shared" si="5"/>
        <v>2</v>
      </c>
      <c r="Q34" s="4"/>
      <c r="R34" s="4"/>
      <c r="S34" s="4"/>
      <c r="T34" s="4"/>
      <c r="U34" s="4"/>
      <c r="V34" s="5"/>
      <c r="W34" s="5"/>
      <c r="X34" s="2"/>
      <c r="Y34" s="2"/>
    </row>
    <row r="35" spans="1:25" x14ac:dyDescent="0.25">
      <c r="A35" t="s">
        <v>9</v>
      </c>
      <c r="B35" s="1">
        <v>43111</v>
      </c>
      <c r="C35" s="2">
        <v>157</v>
      </c>
      <c r="E35" s="3">
        <v>0.34652777777777777</v>
      </c>
      <c r="G35" s="3">
        <v>0.3576388888888889</v>
      </c>
      <c r="I35" s="2">
        <f t="shared" si="0"/>
        <v>16</v>
      </c>
      <c r="K35" s="3">
        <v>0.34652777777777777</v>
      </c>
      <c r="L35" s="3">
        <f t="shared" si="1"/>
        <v>0.3576388888888889</v>
      </c>
      <c r="M35" s="3">
        <f t="shared" si="2"/>
        <v>0.35625000000000001</v>
      </c>
      <c r="N35" s="2">
        <f t="shared" si="3"/>
        <v>0</v>
      </c>
      <c r="O35" s="2">
        <f t="shared" si="4"/>
        <v>2</v>
      </c>
      <c r="P35" s="2">
        <f t="shared" si="5"/>
        <v>2</v>
      </c>
      <c r="Q35" s="4"/>
      <c r="R35" s="4"/>
      <c r="S35" s="4"/>
      <c r="T35" s="4"/>
      <c r="U35" s="4"/>
      <c r="V35" s="5"/>
      <c r="W35" s="5"/>
      <c r="X35" s="2"/>
      <c r="Y35" s="2"/>
    </row>
    <row r="36" spans="1:25" x14ac:dyDescent="0.25">
      <c r="A36" t="s">
        <v>10</v>
      </c>
      <c r="B36" s="1">
        <v>43112</v>
      </c>
      <c r="C36" s="2">
        <v>157</v>
      </c>
      <c r="E36" s="3">
        <v>0.35694444444444445</v>
      </c>
      <c r="F36" s="3">
        <v>0.36458333333333331</v>
      </c>
      <c r="G36" s="3">
        <v>0.36805555555555558</v>
      </c>
      <c r="H36" s="2">
        <f t="shared" ref="H36:H65" si="6">MINUTE(F36-E36)</f>
        <v>11</v>
      </c>
      <c r="I36" s="2">
        <f t="shared" si="0"/>
        <v>16</v>
      </c>
      <c r="J36" s="2">
        <f t="shared" ref="J36:J65" si="7">MINUTE(G36-F36)</f>
        <v>5</v>
      </c>
      <c r="K36" s="3">
        <v>0.3576388888888889</v>
      </c>
      <c r="L36" s="3">
        <f t="shared" si="1"/>
        <v>0.36805555555555558</v>
      </c>
      <c r="M36" s="3">
        <f t="shared" si="2"/>
        <v>0.36736111111111114</v>
      </c>
      <c r="N36" s="2">
        <f t="shared" si="3"/>
        <v>-1</v>
      </c>
      <c r="O36" s="2">
        <f t="shared" si="4"/>
        <v>1</v>
      </c>
      <c r="P36" s="2">
        <f t="shared" si="5"/>
        <v>2</v>
      </c>
      <c r="Q36" s="4"/>
      <c r="R36" s="4"/>
      <c r="S36" s="4"/>
      <c r="T36" s="4"/>
      <c r="U36" s="4"/>
      <c r="V36" s="5"/>
      <c r="W36" s="5"/>
      <c r="X36" s="2"/>
      <c r="Y36" s="2"/>
    </row>
    <row r="37" spans="1:25" x14ac:dyDescent="0.25">
      <c r="A37" t="s">
        <v>6</v>
      </c>
      <c r="B37" s="1">
        <v>43115</v>
      </c>
      <c r="C37" s="2">
        <v>157</v>
      </c>
      <c r="E37" s="3">
        <v>0.33680555555555558</v>
      </c>
      <c r="G37" s="3">
        <v>0.34861111111111115</v>
      </c>
      <c r="H37" s="2"/>
      <c r="I37" s="2">
        <f t="shared" si="0"/>
        <v>17</v>
      </c>
      <c r="J37" s="2"/>
      <c r="K37" s="3">
        <v>0.33680555555555558</v>
      </c>
      <c r="L37" s="3">
        <f t="shared" si="1"/>
        <v>0.34861111111111115</v>
      </c>
      <c r="M37" s="3">
        <f t="shared" si="2"/>
        <v>0.34652777777777782</v>
      </c>
      <c r="N37" s="2">
        <f t="shared" si="3"/>
        <v>0</v>
      </c>
      <c r="O37" s="2">
        <f t="shared" si="4"/>
        <v>3</v>
      </c>
      <c r="P37" s="2">
        <f t="shared" si="5"/>
        <v>3</v>
      </c>
      <c r="Q37" s="4"/>
      <c r="R37" s="4"/>
      <c r="S37" s="4"/>
      <c r="T37" s="4"/>
      <c r="U37" s="4"/>
      <c r="V37" s="5"/>
      <c r="W37" s="5"/>
      <c r="X37" s="2"/>
      <c r="Y37" s="2"/>
    </row>
    <row r="38" spans="1:25" x14ac:dyDescent="0.25">
      <c r="A38" t="s">
        <v>7</v>
      </c>
      <c r="B38" s="1">
        <v>43116</v>
      </c>
      <c r="C38" s="2">
        <v>157</v>
      </c>
      <c r="E38" s="3">
        <v>0.34166666666666662</v>
      </c>
      <c r="G38" s="3">
        <v>0.3527777777777778</v>
      </c>
      <c r="H38" s="2"/>
      <c r="I38" s="2">
        <f t="shared" si="0"/>
        <v>16</v>
      </c>
      <c r="J38" s="2"/>
      <c r="K38" s="3">
        <v>0.34166666666666662</v>
      </c>
      <c r="L38" s="3">
        <f t="shared" si="1"/>
        <v>0.3527777777777778</v>
      </c>
      <c r="M38" s="3">
        <f t="shared" si="2"/>
        <v>0.35138888888888886</v>
      </c>
      <c r="N38" s="2">
        <f t="shared" si="3"/>
        <v>0</v>
      </c>
      <c r="O38" s="2">
        <f t="shared" si="4"/>
        <v>2</v>
      </c>
      <c r="P38" s="2">
        <f t="shared" si="5"/>
        <v>2</v>
      </c>
      <c r="Q38" s="4"/>
      <c r="R38" s="4"/>
      <c r="S38" s="4"/>
      <c r="T38" s="4"/>
      <c r="U38" s="4"/>
      <c r="V38" s="5"/>
      <c r="W38" s="5"/>
      <c r="X38" s="2"/>
      <c r="Y38" s="2"/>
    </row>
    <row r="39" spans="1:25" x14ac:dyDescent="0.25">
      <c r="A39" t="s">
        <v>8</v>
      </c>
      <c r="B39" s="1">
        <v>43117</v>
      </c>
      <c r="C39" s="2">
        <v>157</v>
      </c>
      <c r="E39" s="3">
        <v>0.34166666666666662</v>
      </c>
      <c r="G39" s="3">
        <v>0.35138888888888892</v>
      </c>
      <c r="H39" s="2"/>
      <c r="I39" s="2">
        <f t="shared" si="0"/>
        <v>14</v>
      </c>
      <c r="J39" s="2"/>
      <c r="K39" s="3">
        <v>0.34166666666666662</v>
      </c>
      <c r="L39" s="3">
        <f t="shared" si="1"/>
        <v>0.35138888888888892</v>
      </c>
      <c r="M39" s="3">
        <f t="shared" si="2"/>
        <v>0.35138888888888886</v>
      </c>
      <c r="N39" s="2">
        <f t="shared" si="3"/>
        <v>0</v>
      </c>
      <c r="O39" s="2">
        <f t="shared" si="4"/>
        <v>0</v>
      </c>
      <c r="P39" s="2">
        <f t="shared" si="5"/>
        <v>0</v>
      </c>
      <c r="Q39" s="4"/>
      <c r="R39" s="4"/>
      <c r="S39" s="4"/>
      <c r="T39" s="4"/>
      <c r="U39" s="4"/>
      <c r="V39" s="5"/>
      <c r="W39" s="5"/>
      <c r="X39" s="2"/>
      <c r="Y39" s="2"/>
    </row>
    <row r="40" spans="1:25" x14ac:dyDescent="0.25">
      <c r="A40" t="s">
        <v>9</v>
      </c>
      <c r="B40" s="1">
        <v>43118</v>
      </c>
      <c r="C40" s="2">
        <v>157</v>
      </c>
      <c r="E40" s="3">
        <v>0.34166666666666662</v>
      </c>
      <c r="G40" s="3">
        <v>0.3520833333333333</v>
      </c>
      <c r="H40" s="2"/>
      <c r="I40" s="2">
        <f t="shared" si="0"/>
        <v>15</v>
      </c>
      <c r="J40" s="2"/>
      <c r="K40" s="3">
        <v>0.34166666666666662</v>
      </c>
      <c r="L40" s="3">
        <f t="shared" si="1"/>
        <v>0.3520833333333333</v>
      </c>
      <c r="M40" s="3">
        <f t="shared" si="2"/>
        <v>0.35138888888888886</v>
      </c>
      <c r="N40" s="2">
        <f t="shared" si="3"/>
        <v>0</v>
      </c>
      <c r="O40" s="2">
        <f t="shared" si="4"/>
        <v>1</v>
      </c>
      <c r="P40" s="2">
        <f t="shared" si="5"/>
        <v>1</v>
      </c>
      <c r="Q40" s="4"/>
      <c r="R40" s="4"/>
      <c r="S40" s="4"/>
      <c r="T40" s="4"/>
      <c r="U40" s="4"/>
      <c r="V40" s="5"/>
      <c r="W40" s="5"/>
      <c r="X40" s="2"/>
      <c r="Y40" s="2"/>
    </row>
    <row r="41" spans="1:25" x14ac:dyDescent="0.25">
      <c r="A41" t="s">
        <v>10</v>
      </c>
      <c r="B41" s="1">
        <v>43119</v>
      </c>
      <c r="C41" s="2">
        <v>157</v>
      </c>
      <c r="E41" s="3">
        <v>0.3520833333333333</v>
      </c>
      <c r="G41" s="3">
        <v>0.36249999999999999</v>
      </c>
      <c r="H41" s="2"/>
      <c r="I41" s="2">
        <f t="shared" si="0"/>
        <v>15</v>
      </c>
      <c r="J41" s="2"/>
      <c r="K41" s="3">
        <v>0.3520833333333333</v>
      </c>
      <c r="L41" s="3">
        <f t="shared" si="1"/>
        <v>0.36249999999999999</v>
      </c>
      <c r="M41" s="3">
        <f t="shared" si="2"/>
        <v>0.36180555555555555</v>
      </c>
      <c r="N41" s="2">
        <f t="shared" si="3"/>
        <v>0</v>
      </c>
      <c r="O41" s="2">
        <f t="shared" si="4"/>
        <v>1</v>
      </c>
      <c r="P41" s="2">
        <f t="shared" si="5"/>
        <v>1</v>
      </c>
      <c r="Q41" s="4"/>
      <c r="R41" s="4"/>
      <c r="S41" s="4"/>
      <c r="T41" s="4"/>
      <c r="U41" s="4"/>
      <c r="V41" s="5"/>
      <c r="W41" s="5"/>
      <c r="X41" s="2"/>
      <c r="Y41" s="2"/>
    </row>
    <row r="42" spans="1:25" x14ac:dyDescent="0.25">
      <c r="A42" t="s">
        <v>6</v>
      </c>
      <c r="B42" s="1">
        <v>43122</v>
      </c>
      <c r="C42" s="2">
        <v>157</v>
      </c>
      <c r="E42" s="3">
        <v>0.34166666666666662</v>
      </c>
      <c r="G42" s="3">
        <v>0.35138888888888892</v>
      </c>
      <c r="H42" s="2"/>
      <c r="I42" s="2">
        <f t="shared" si="0"/>
        <v>14</v>
      </c>
      <c r="J42" s="2"/>
      <c r="K42" s="3">
        <v>0.34166666666666662</v>
      </c>
      <c r="L42" s="3">
        <f t="shared" si="1"/>
        <v>0.35138888888888892</v>
      </c>
      <c r="M42" s="3">
        <f t="shared" si="2"/>
        <v>0.35138888888888886</v>
      </c>
      <c r="N42" s="2">
        <f t="shared" si="3"/>
        <v>0</v>
      </c>
      <c r="O42" s="2">
        <f t="shared" si="4"/>
        <v>0</v>
      </c>
      <c r="P42" s="2">
        <f t="shared" si="5"/>
        <v>0</v>
      </c>
      <c r="Q42" s="4"/>
      <c r="R42" s="4"/>
      <c r="S42" s="4"/>
      <c r="T42" s="4"/>
      <c r="U42" s="4"/>
      <c r="V42" s="5"/>
      <c r="W42" s="5"/>
      <c r="X42" s="2"/>
      <c r="Y42" s="2"/>
    </row>
    <row r="43" spans="1:25" x14ac:dyDescent="0.25">
      <c r="A43" t="s">
        <v>7</v>
      </c>
      <c r="B43" s="1">
        <v>43123</v>
      </c>
      <c r="C43" s="2">
        <v>157</v>
      </c>
      <c r="E43" s="3">
        <v>0.34652777777777777</v>
      </c>
      <c r="G43" s="3">
        <v>0.3576388888888889</v>
      </c>
      <c r="H43" s="2"/>
      <c r="I43" s="2">
        <f t="shared" si="0"/>
        <v>16</v>
      </c>
      <c r="J43" s="2"/>
      <c r="K43" s="3">
        <v>0.34652777777777777</v>
      </c>
      <c r="L43" s="3">
        <f t="shared" si="1"/>
        <v>0.3576388888888889</v>
      </c>
      <c r="M43" s="3">
        <f t="shared" si="2"/>
        <v>0.35625000000000001</v>
      </c>
      <c r="N43" s="2">
        <f t="shared" si="3"/>
        <v>0</v>
      </c>
      <c r="O43" s="2">
        <f t="shared" si="4"/>
        <v>2</v>
      </c>
      <c r="P43" s="2">
        <f t="shared" si="5"/>
        <v>2</v>
      </c>
      <c r="Q43" s="4"/>
      <c r="R43" s="4"/>
      <c r="S43" s="4"/>
      <c r="T43" s="4"/>
      <c r="U43" s="4"/>
      <c r="V43" s="5"/>
      <c r="W43" s="5"/>
      <c r="X43" s="2"/>
      <c r="Y43" s="2"/>
    </row>
    <row r="44" spans="1:25" x14ac:dyDescent="0.25">
      <c r="A44" t="s">
        <v>8</v>
      </c>
      <c r="B44" s="1">
        <v>43124</v>
      </c>
      <c r="C44" s="2">
        <v>139</v>
      </c>
      <c r="E44" s="3">
        <v>0.34583333333333338</v>
      </c>
      <c r="G44" s="3">
        <v>0.35625000000000001</v>
      </c>
      <c r="H44" s="2"/>
      <c r="I44" s="2">
        <f t="shared" si="0"/>
        <v>15</v>
      </c>
      <c r="J44" s="2"/>
      <c r="K44" s="3">
        <v>0.34513888888888888</v>
      </c>
      <c r="L44" s="3">
        <f t="shared" si="1"/>
        <v>0.35555555555555557</v>
      </c>
      <c r="M44" s="3">
        <f t="shared" si="2"/>
        <v>0.35555555555555557</v>
      </c>
      <c r="N44" s="2">
        <f t="shared" si="3"/>
        <v>1</v>
      </c>
      <c r="O44" s="2">
        <f t="shared" si="4"/>
        <v>0</v>
      </c>
      <c r="P44" s="2">
        <f t="shared" si="5"/>
        <v>-1</v>
      </c>
      <c r="Q44" s="4"/>
      <c r="R44" s="4"/>
      <c r="S44" s="4"/>
      <c r="T44" s="4"/>
      <c r="U44" s="4"/>
      <c r="V44" s="5"/>
      <c r="W44" s="5">
        <v>1</v>
      </c>
      <c r="X44" s="2">
        <v>5</v>
      </c>
      <c r="Y44" s="2" t="s">
        <v>30</v>
      </c>
    </row>
    <row r="45" spans="1:25" x14ac:dyDescent="0.25">
      <c r="A45" t="s">
        <v>9</v>
      </c>
      <c r="B45" s="1">
        <v>43125</v>
      </c>
      <c r="C45" s="2">
        <v>157</v>
      </c>
      <c r="E45" s="3">
        <v>0.34791666666666665</v>
      </c>
      <c r="G45" s="3">
        <v>0.35902777777777778</v>
      </c>
      <c r="H45" s="2"/>
      <c r="I45" s="2">
        <f t="shared" si="0"/>
        <v>16</v>
      </c>
      <c r="J45" s="2"/>
      <c r="K45" s="3">
        <v>0.34652777777777777</v>
      </c>
      <c r="L45" s="3">
        <f t="shared" si="1"/>
        <v>0.35902777777777778</v>
      </c>
      <c r="M45" s="3">
        <f t="shared" si="2"/>
        <v>0.35625000000000001</v>
      </c>
      <c r="N45" s="2">
        <f t="shared" si="3"/>
        <v>2</v>
      </c>
      <c r="O45" s="2">
        <f t="shared" si="4"/>
        <v>4</v>
      </c>
      <c r="P45" s="2">
        <f t="shared" si="5"/>
        <v>2</v>
      </c>
      <c r="Q45" s="4"/>
      <c r="R45" s="4"/>
      <c r="S45" s="4"/>
      <c r="T45" s="4"/>
      <c r="U45" s="4"/>
      <c r="V45" s="5"/>
      <c r="W45" s="5"/>
      <c r="X45" s="2"/>
      <c r="Y45" s="2"/>
    </row>
    <row r="46" spans="1:25" x14ac:dyDescent="0.25">
      <c r="A46" t="s">
        <v>10</v>
      </c>
      <c r="B46" s="1">
        <v>43126</v>
      </c>
      <c r="C46" s="2">
        <v>157</v>
      </c>
      <c r="E46" s="3">
        <v>0.34652777777777777</v>
      </c>
      <c r="G46" s="3">
        <v>0.3576388888888889</v>
      </c>
      <c r="H46" s="2"/>
      <c r="I46" s="2">
        <f t="shared" si="0"/>
        <v>16</v>
      </c>
      <c r="J46" s="2"/>
      <c r="K46" s="3">
        <v>0.34652777777777777</v>
      </c>
      <c r="L46" s="3">
        <f t="shared" si="1"/>
        <v>0.3576388888888889</v>
      </c>
      <c r="M46" s="3">
        <f t="shared" si="2"/>
        <v>0.35625000000000001</v>
      </c>
      <c r="N46" s="2">
        <f t="shared" si="3"/>
        <v>0</v>
      </c>
      <c r="O46" s="2">
        <f t="shared" si="4"/>
        <v>2</v>
      </c>
      <c r="P46" s="2">
        <f t="shared" si="5"/>
        <v>2</v>
      </c>
      <c r="Q46" s="4"/>
      <c r="R46" s="4"/>
      <c r="S46" s="4"/>
      <c r="T46" s="4"/>
      <c r="U46" s="4"/>
      <c r="V46" s="5"/>
      <c r="W46" s="5"/>
      <c r="X46" s="2"/>
      <c r="Y46" s="2"/>
    </row>
    <row r="47" spans="1:25" x14ac:dyDescent="0.25">
      <c r="A47" t="s">
        <v>6</v>
      </c>
      <c r="B47" s="1">
        <v>43129</v>
      </c>
      <c r="C47" s="2">
        <v>139</v>
      </c>
      <c r="E47" s="3">
        <v>0.34513888888888888</v>
      </c>
      <c r="G47" s="3">
        <v>0.3576388888888889</v>
      </c>
      <c r="H47" s="2"/>
      <c r="I47" s="2">
        <f t="shared" si="0"/>
        <v>18</v>
      </c>
      <c r="J47" s="2"/>
      <c r="K47" s="3">
        <v>0.34513888888888888</v>
      </c>
      <c r="L47" s="3">
        <f t="shared" si="1"/>
        <v>0.35694444444444445</v>
      </c>
      <c r="M47" s="3">
        <f t="shared" si="2"/>
        <v>0.35555555555555557</v>
      </c>
      <c r="N47" s="2">
        <f t="shared" si="3"/>
        <v>0</v>
      </c>
      <c r="O47" s="2">
        <f t="shared" si="4"/>
        <v>2</v>
      </c>
      <c r="P47" s="2">
        <f t="shared" si="5"/>
        <v>2</v>
      </c>
      <c r="Q47" s="4"/>
      <c r="R47" s="4"/>
      <c r="S47" s="4"/>
      <c r="T47" s="4"/>
      <c r="U47" s="4"/>
      <c r="V47" s="5"/>
      <c r="W47" s="5"/>
      <c r="X47" s="2"/>
      <c r="Y47" s="2"/>
    </row>
    <row r="48" spans="1:25" x14ac:dyDescent="0.25">
      <c r="A48" t="s">
        <v>7</v>
      </c>
      <c r="B48" s="1">
        <v>43130</v>
      </c>
      <c r="C48" s="2">
        <v>157</v>
      </c>
      <c r="E48" s="3">
        <v>0.34722222222222227</v>
      </c>
      <c r="G48" s="3">
        <v>0.3576388888888889</v>
      </c>
      <c r="H48" s="2"/>
      <c r="I48" s="2">
        <f t="shared" si="0"/>
        <v>15</v>
      </c>
      <c r="J48" s="2"/>
      <c r="K48" s="3">
        <v>0.34652777777777777</v>
      </c>
      <c r="L48" s="3">
        <f t="shared" si="1"/>
        <v>0.3576388888888889</v>
      </c>
      <c r="M48" s="3">
        <f t="shared" si="2"/>
        <v>0.35625000000000001</v>
      </c>
      <c r="N48" s="2">
        <f t="shared" si="3"/>
        <v>1</v>
      </c>
      <c r="O48" s="2">
        <f t="shared" si="4"/>
        <v>2</v>
      </c>
      <c r="P48" s="2">
        <f t="shared" si="5"/>
        <v>1</v>
      </c>
      <c r="Q48" s="4"/>
      <c r="R48" s="4"/>
      <c r="S48" s="4"/>
      <c r="T48" s="4"/>
      <c r="U48" s="4"/>
      <c r="V48" s="5"/>
      <c r="W48" s="5"/>
      <c r="X48" s="2"/>
      <c r="Y48" s="2"/>
    </row>
    <row r="49" spans="1:25" x14ac:dyDescent="0.25">
      <c r="A49" t="s">
        <v>8</v>
      </c>
      <c r="B49" s="1">
        <v>43131</v>
      </c>
      <c r="C49" s="2">
        <v>139</v>
      </c>
      <c r="E49" s="3">
        <v>0.34583333333333338</v>
      </c>
      <c r="G49" s="3">
        <v>0.35694444444444445</v>
      </c>
      <c r="H49" s="2"/>
      <c r="I49" s="2">
        <f t="shared" si="0"/>
        <v>16</v>
      </c>
      <c r="J49" s="2"/>
      <c r="K49" s="3">
        <v>0.34513888888888888</v>
      </c>
      <c r="L49" s="3">
        <f t="shared" si="1"/>
        <v>0.35625000000000001</v>
      </c>
      <c r="M49" s="3">
        <f t="shared" si="2"/>
        <v>0.35555555555555557</v>
      </c>
      <c r="N49" s="2">
        <f t="shared" si="3"/>
        <v>1</v>
      </c>
      <c r="O49" s="2">
        <f t="shared" si="4"/>
        <v>1</v>
      </c>
      <c r="P49" s="2">
        <f t="shared" si="5"/>
        <v>0</v>
      </c>
      <c r="Q49" s="4"/>
      <c r="R49" s="4"/>
      <c r="S49" s="4"/>
      <c r="T49" s="4"/>
      <c r="U49" s="4"/>
      <c r="V49" s="5"/>
      <c r="W49" s="5"/>
      <c r="X49" s="2"/>
      <c r="Y49" s="2"/>
    </row>
    <row r="50" spans="1:25" x14ac:dyDescent="0.25">
      <c r="A50" t="s">
        <v>9</v>
      </c>
      <c r="B50" s="1">
        <v>43132</v>
      </c>
      <c r="C50" s="2">
        <v>150</v>
      </c>
      <c r="E50" s="3">
        <v>0.3430555555555555</v>
      </c>
      <c r="G50" s="3">
        <v>0.35486111111111113</v>
      </c>
      <c r="H50" s="2"/>
      <c r="I50" s="2">
        <f t="shared" si="0"/>
        <v>17</v>
      </c>
      <c r="J50" s="2"/>
      <c r="K50" s="3">
        <v>0.3430555555555555</v>
      </c>
      <c r="L50" s="3">
        <f t="shared" si="1"/>
        <v>0.35416666666666669</v>
      </c>
      <c r="M50" s="3">
        <f t="shared" si="2"/>
        <v>0.35347222222222219</v>
      </c>
      <c r="N50" s="2">
        <f t="shared" si="3"/>
        <v>0</v>
      </c>
      <c r="O50" s="2">
        <f t="shared" si="4"/>
        <v>1</v>
      </c>
      <c r="P50" s="2">
        <f t="shared" si="5"/>
        <v>1</v>
      </c>
      <c r="Q50" s="4"/>
      <c r="R50" s="4"/>
      <c r="S50" s="4"/>
      <c r="T50" s="4"/>
      <c r="U50" s="4"/>
      <c r="V50" s="5"/>
      <c r="W50" s="5"/>
      <c r="X50" s="2"/>
      <c r="Y50" s="2"/>
    </row>
    <row r="51" spans="1:25" x14ac:dyDescent="0.25">
      <c r="A51" t="s">
        <v>10</v>
      </c>
      <c r="B51" s="1">
        <v>43133</v>
      </c>
      <c r="C51" s="2">
        <v>150</v>
      </c>
      <c r="E51" s="3">
        <v>0.35416666666666669</v>
      </c>
      <c r="G51" s="3">
        <v>0.3659722222222222</v>
      </c>
      <c r="H51" s="2"/>
      <c r="I51" s="2">
        <f t="shared" si="0"/>
        <v>17</v>
      </c>
      <c r="J51" s="2"/>
      <c r="K51" s="3">
        <v>0.35347222222222219</v>
      </c>
      <c r="L51" s="3">
        <f t="shared" si="1"/>
        <v>0.36527777777777776</v>
      </c>
      <c r="M51" s="3">
        <f t="shared" si="2"/>
        <v>0.36388888888888887</v>
      </c>
      <c r="N51" s="2">
        <f t="shared" si="3"/>
        <v>1</v>
      </c>
      <c r="O51" s="2">
        <f t="shared" si="4"/>
        <v>2</v>
      </c>
      <c r="P51" s="2">
        <f t="shared" si="5"/>
        <v>1</v>
      </c>
      <c r="Q51" s="4"/>
      <c r="R51" s="4"/>
      <c r="S51" s="4"/>
      <c r="T51" s="4"/>
      <c r="U51" s="4"/>
      <c r="V51" s="5"/>
      <c r="W51" s="5"/>
      <c r="X51" s="2"/>
      <c r="Y51" s="2"/>
    </row>
    <row r="52" spans="1:25" x14ac:dyDescent="0.25">
      <c r="A52" t="s">
        <v>6</v>
      </c>
      <c r="B52" s="1">
        <v>43136</v>
      </c>
      <c r="C52" s="2">
        <v>139</v>
      </c>
      <c r="E52" s="3">
        <v>0.35069444444444442</v>
      </c>
      <c r="G52" s="3">
        <v>0.3611111111111111</v>
      </c>
      <c r="H52" s="2"/>
      <c r="I52" s="2">
        <f t="shared" si="0"/>
        <v>15</v>
      </c>
      <c r="J52" s="2"/>
      <c r="K52" s="3">
        <v>0.35000000000000003</v>
      </c>
      <c r="L52" s="3">
        <f t="shared" si="1"/>
        <v>0.36041666666666666</v>
      </c>
      <c r="M52" s="3">
        <f t="shared" si="2"/>
        <v>0.36041666666666672</v>
      </c>
      <c r="N52" s="2">
        <f t="shared" si="3"/>
        <v>1</v>
      </c>
      <c r="O52" s="2">
        <f t="shared" si="4"/>
        <v>0</v>
      </c>
      <c r="P52" s="2">
        <f t="shared" si="5"/>
        <v>-1</v>
      </c>
      <c r="Q52" s="4"/>
      <c r="R52" s="4"/>
      <c r="S52" s="4"/>
      <c r="T52" s="4"/>
      <c r="U52" s="4"/>
      <c r="V52" s="5"/>
      <c r="W52" s="5"/>
      <c r="X52" s="2"/>
      <c r="Y52" s="2"/>
    </row>
    <row r="53" spans="1:25" x14ac:dyDescent="0.25">
      <c r="A53" t="s">
        <v>7</v>
      </c>
      <c r="B53" s="1">
        <v>43137</v>
      </c>
      <c r="C53" s="2">
        <v>150</v>
      </c>
      <c r="E53" s="3">
        <v>0.34861111111111115</v>
      </c>
      <c r="G53" s="3">
        <v>0.35902777777777778</v>
      </c>
      <c r="H53" s="2"/>
      <c r="I53" s="2">
        <f t="shared" si="0"/>
        <v>15</v>
      </c>
      <c r="J53" s="2"/>
      <c r="K53" s="3">
        <v>0.34791666666666665</v>
      </c>
      <c r="L53" s="3">
        <f t="shared" si="1"/>
        <v>0.35833333333333334</v>
      </c>
      <c r="M53" s="3">
        <f t="shared" si="2"/>
        <v>0.35833333333333334</v>
      </c>
      <c r="N53" s="2">
        <f t="shared" si="3"/>
        <v>1</v>
      </c>
      <c r="O53" s="2">
        <f t="shared" si="4"/>
        <v>0</v>
      </c>
      <c r="P53" s="2">
        <f t="shared" si="5"/>
        <v>-1</v>
      </c>
      <c r="Q53" s="4"/>
      <c r="R53" s="4"/>
      <c r="S53" s="4"/>
      <c r="T53" s="4"/>
      <c r="U53" s="4"/>
      <c r="V53" s="5"/>
      <c r="W53" s="5"/>
      <c r="X53" s="2"/>
      <c r="Y53" s="2"/>
    </row>
    <row r="54" spans="1:25" x14ac:dyDescent="0.25">
      <c r="A54" t="s">
        <v>8</v>
      </c>
      <c r="B54" s="1">
        <v>43138</v>
      </c>
      <c r="C54" s="2">
        <v>139</v>
      </c>
      <c r="E54" s="3">
        <v>0.34583333333333338</v>
      </c>
      <c r="G54" s="3">
        <v>0.35833333333333334</v>
      </c>
      <c r="H54" s="2"/>
      <c r="I54" s="2">
        <f t="shared" si="0"/>
        <v>18</v>
      </c>
      <c r="J54" s="2"/>
      <c r="K54" s="3">
        <v>0.34513888888888888</v>
      </c>
      <c r="L54" s="3">
        <f t="shared" si="1"/>
        <v>0.3576388888888889</v>
      </c>
      <c r="M54" s="3">
        <f t="shared" si="2"/>
        <v>0.35555555555555557</v>
      </c>
      <c r="N54" s="2">
        <f t="shared" si="3"/>
        <v>1</v>
      </c>
      <c r="O54" s="2">
        <f t="shared" si="4"/>
        <v>3</v>
      </c>
      <c r="P54" s="2">
        <f t="shared" si="5"/>
        <v>2</v>
      </c>
      <c r="Q54" s="4"/>
      <c r="R54" s="4"/>
      <c r="S54" s="4"/>
      <c r="T54" s="4"/>
      <c r="U54" s="4"/>
      <c r="V54" s="5"/>
      <c r="W54" s="5"/>
      <c r="X54" s="2"/>
      <c r="Y54" s="2"/>
    </row>
    <row r="55" spans="1:25" x14ac:dyDescent="0.25">
      <c r="A55" t="s">
        <v>9</v>
      </c>
      <c r="B55" s="1">
        <v>43139</v>
      </c>
      <c r="C55" s="2">
        <v>139</v>
      </c>
      <c r="E55" s="3">
        <v>0.34513888888888888</v>
      </c>
      <c r="G55" s="3">
        <v>0.35694444444444445</v>
      </c>
      <c r="H55" s="2"/>
      <c r="I55" s="2">
        <f t="shared" si="0"/>
        <v>17</v>
      </c>
      <c r="J55" s="2"/>
      <c r="K55" s="3">
        <v>0.34513888888888888</v>
      </c>
      <c r="L55" s="3">
        <f t="shared" si="1"/>
        <v>0.35625000000000001</v>
      </c>
      <c r="M55" s="3">
        <f t="shared" si="2"/>
        <v>0.35555555555555557</v>
      </c>
      <c r="N55" s="2">
        <f t="shared" si="3"/>
        <v>0</v>
      </c>
      <c r="O55" s="2">
        <f t="shared" si="4"/>
        <v>1</v>
      </c>
      <c r="P55" s="2">
        <f t="shared" si="5"/>
        <v>1</v>
      </c>
      <c r="Q55" s="4"/>
      <c r="R55" s="4"/>
      <c r="S55" s="4"/>
      <c r="T55" s="4"/>
      <c r="U55" s="4"/>
      <c r="V55" s="5"/>
      <c r="W55" s="5"/>
      <c r="X55" s="2"/>
      <c r="Y55" s="2"/>
    </row>
    <row r="56" spans="1:25" x14ac:dyDescent="0.25">
      <c r="A56" t="s">
        <v>10</v>
      </c>
      <c r="B56" s="1">
        <v>43140</v>
      </c>
      <c r="C56" s="2">
        <v>139</v>
      </c>
      <c r="E56" s="3">
        <v>0.34583333333333338</v>
      </c>
      <c r="G56" s="3">
        <v>0.35625000000000001</v>
      </c>
      <c r="H56" s="2"/>
      <c r="I56" s="2">
        <f t="shared" si="0"/>
        <v>15</v>
      </c>
      <c r="J56" s="2"/>
      <c r="K56" s="3">
        <v>0.34513888888888888</v>
      </c>
      <c r="L56" s="3">
        <f t="shared" si="1"/>
        <v>0.35555555555555557</v>
      </c>
      <c r="M56" s="3">
        <f t="shared" si="2"/>
        <v>0.35555555555555557</v>
      </c>
      <c r="N56" s="2">
        <f t="shared" si="3"/>
        <v>1</v>
      </c>
      <c r="O56" s="2">
        <f t="shared" si="4"/>
        <v>0</v>
      </c>
      <c r="P56" s="2">
        <f t="shared" si="5"/>
        <v>-1</v>
      </c>
      <c r="Q56" s="4"/>
      <c r="R56" s="4"/>
      <c r="S56" s="4"/>
      <c r="T56" s="4"/>
      <c r="U56" s="4"/>
      <c r="V56" s="5"/>
      <c r="W56" s="5"/>
      <c r="X56" s="2"/>
      <c r="Y56" s="2"/>
    </row>
    <row r="57" spans="1:25" x14ac:dyDescent="0.25">
      <c r="A57" t="s">
        <v>6</v>
      </c>
      <c r="B57" s="1">
        <v>43143</v>
      </c>
      <c r="C57" s="2">
        <v>139</v>
      </c>
      <c r="E57" s="3">
        <v>0.34583333333333338</v>
      </c>
      <c r="G57" s="3">
        <v>0.35555555555555557</v>
      </c>
      <c r="H57" s="2"/>
      <c r="I57" s="2">
        <f t="shared" si="0"/>
        <v>14</v>
      </c>
      <c r="J57" s="2"/>
      <c r="K57" s="3">
        <v>0.34513888888888888</v>
      </c>
      <c r="L57" s="3">
        <f t="shared" si="1"/>
        <v>0.35486111111111113</v>
      </c>
      <c r="M57" s="3">
        <f t="shared" si="2"/>
        <v>0.35555555555555557</v>
      </c>
      <c r="N57" s="2">
        <f t="shared" si="3"/>
        <v>1</v>
      </c>
      <c r="O57" s="2">
        <f t="shared" si="4"/>
        <v>-1</v>
      </c>
      <c r="P57" s="2">
        <f t="shared" si="5"/>
        <v>-2</v>
      </c>
      <c r="Q57" s="4"/>
      <c r="R57" s="4"/>
      <c r="S57" s="4"/>
      <c r="T57" s="4"/>
      <c r="U57" s="4"/>
      <c r="V57" s="5"/>
      <c r="W57" s="5"/>
      <c r="X57" s="2"/>
      <c r="Y57" s="2"/>
    </row>
    <row r="58" spans="1:25" x14ac:dyDescent="0.25">
      <c r="A58" t="s">
        <v>7</v>
      </c>
      <c r="B58" s="1">
        <v>43144</v>
      </c>
      <c r="C58" s="2">
        <v>157</v>
      </c>
      <c r="E58" s="3">
        <v>0.3520833333333333</v>
      </c>
      <c r="G58" s="3">
        <v>0.36388888888888887</v>
      </c>
      <c r="H58" s="2"/>
      <c r="I58" s="2">
        <f t="shared" si="0"/>
        <v>17</v>
      </c>
      <c r="J58" s="2"/>
      <c r="K58" s="3">
        <v>0.3520833333333333</v>
      </c>
      <c r="L58" s="3">
        <f t="shared" si="1"/>
        <v>0.36388888888888887</v>
      </c>
      <c r="M58" s="3">
        <f t="shared" si="2"/>
        <v>0.36180555555555555</v>
      </c>
      <c r="N58" s="2">
        <f t="shared" si="3"/>
        <v>0</v>
      </c>
      <c r="O58" s="2">
        <f t="shared" si="4"/>
        <v>3</v>
      </c>
      <c r="P58" s="2">
        <f t="shared" si="5"/>
        <v>3</v>
      </c>
      <c r="Q58" s="4"/>
      <c r="R58" s="4"/>
      <c r="S58" s="4"/>
      <c r="T58" s="4"/>
      <c r="U58" s="4"/>
      <c r="V58" s="5"/>
      <c r="W58" s="5"/>
      <c r="X58" s="2"/>
      <c r="Y58" s="2"/>
    </row>
    <row r="59" spans="1:25" x14ac:dyDescent="0.25">
      <c r="A59" t="s">
        <v>8</v>
      </c>
      <c r="B59" s="1">
        <v>43145</v>
      </c>
      <c r="C59" s="2">
        <v>157</v>
      </c>
      <c r="E59" s="3">
        <v>0.3520833333333333</v>
      </c>
      <c r="G59" s="3">
        <v>0.36319444444444443</v>
      </c>
      <c r="H59" s="2"/>
      <c r="I59" s="2">
        <f t="shared" si="0"/>
        <v>16</v>
      </c>
      <c r="J59" s="2"/>
      <c r="K59" s="3">
        <v>0.3520833333333333</v>
      </c>
      <c r="L59" s="3">
        <f t="shared" si="1"/>
        <v>0.36319444444444443</v>
      </c>
      <c r="M59" s="3">
        <f t="shared" si="2"/>
        <v>0.36180555555555555</v>
      </c>
      <c r="N59" s="2">
        <f t="shared" si="3"/>
        <v>0</v>
      </c>
      <c r="O59" s="2">
        <f t="shared" si="4"/>
        <v>2</v>
      </c>
      <c r="P59" s="2">
        <f t="shared" si="5"/>
        <v>2</v>
      </c>
      <c r="Q59" s="4"/>
      <c r="R59" s="4"/>
      <c r="S59" s="4"/>
      <c r="T59" s="4"/>
      <c r="U59" s="4"/>
      <c r="V59" s="5"/>
      <c r="W59" s="5"/>
      <c r="X59" s="2"/>
      <c r="Y59" s="2"/>
    </row>
    <row r="60" spans="1:25" x14ac:dyDescent="0.25">
      <c r="A60" t="s">
        <v>9</v>
      </c>
      <c r="B60" s="1">
        <v>43146</v>
      </c>
      <c r="C60" s="2">
        <v>139</v>
      </c>
      <c r="E60" s="3">
        <v>0.35069444444444442</v>
      </c>
      <c r="G60" s="3">
        <v>0.36249999999999999</v>
      </c>
      <c r="H60" s="2"/>
      <c r="I60" s="2">
        <f t="shared" si="0"/>
        <v>17</v>
      </c>
      <c r="J60" s="2"/>
      <c r="K60" s="3">
        <v>0.35000000000000003</v>
      </c>
      <c r="L60" s="3">
        <f t="shared" si="1"/>
        <v>0.36180555555555555</v>
      </c>
      <c r="M60" s="3">
        <f t="shared" si="2"/>
        <v>0.36041666666666672</v>
      </c>
      <c r="N60" s="2">
        <f t="shared" si="3"/>
        <v>1</v>
      </c>
      <c r="O60" s="2">
        <f t="shared" si="4"/>
        <v>2</v>
      </c>
      <c r="P60" s="2">
        <f t="shared" si="5"/>
        <v>1</v>
      </c>
      <c r="Q60" s="4"/>
      <c r="R60" s="4"/>
      <c r="S60" s="4"/>
      <c r="T60" s="4"/>
      <c r="U60" s="4"/>
      <c r="V60" s="5"/>
      <c r="W60" s="5"/>
      <c r="X60" s="2"/>
      <c r="Y60" s="2"/>
    </row>
    <row r="61" spans="1:25" x14ac:dyDescent="0.25">
      <c r="A61" t="s">
        <v>10</v>
      </c>
      <c r="B61" s="1">
        <v>43147</v>
      </c>
      <c r="C61" s="2">
        <v>150</v>
      </c>
      <c r="E61" s="3">
        <v>0.35000000000000003</v>
      </c>
      <c r="G61" s="3">
        <v>0.3611111111111111</v>
      </c>
      <c r="H61" s="2"/>
      <c r="I61" s="2">
        <f t="shared" si="0"/>
        <v>16</v>
      </c>
      <c r="J61" s="2"/>
      <c r="K61" s="3">
        <v>0.34791666666666665</v>
      </c>
      <c r="L61" s="3">
        <f t="shared" si="1"/>
        <v>0.36041666666666666</v>
      </c>
      <c r="M61" s="3">
        <f t="shared" si="2"/>
        <v>0.35833333333333334</v>
      </c>
      <c r="N61" s="2">
        <f t="shared" si="3"/>
        <v>3</v>
      </c>
      <c r="O61" s="2">
        <f t="shared" si="4"/>
        <v>3</v>
      </c>
      <c r="P61" s="2">
        <f t="shared" si="5"/>
        <v>0</v>
      </c>
      <c r="Q61" s="4"/>
      <c r="R61" s="4"/>
      <c r="S61" s="4"/>
      <c r="T61" s="4"/>
      <c r="U61" s="4"/>
      <c r="V61" s="5"/>
      <c r="W61" s="5"/>
      <c r="X61" s="2"/>
      <c r="Y61" s="2"/>
    </row>
    <row r="62" spans="1:25" x14ac:dyDescent="0.25">
      <c r="A62" t="s">
        <v>7</v>
      </c>
      <c r="B62" s="1">
        <v>43151</v>
      </c>
      <c r="C62" s="2">
        <v>139</v>
      </c>
      <c r="E62" s="3">
        <v>0.34583333333333338</v>
      </c>
      <c r="G62" s="3">
        <v>0.35694444444444445</v>
      </c>
      <c r="H62" s="2"/>
      <c r="I62" s="2">
        <f t="shared" si="0"/>
        <v>16</v>
      </c>
      <c r="J62" s="2"/>
      <c r="K62" s="3">
        <v>0.34513888888888888</v>
      </c>
      <c r="L62" s="3">
        <f t="shared" si="1"/>
        <v>0.35625000000000001</v>
      </c>
      <c r="M62" s="3">
        <f t="shared" si="2"/>
        <v>0.35555555555555557</v>
      </c>
      <c r="N62" s="2">
        <f t="shared" si="3"/>
        <v>1</v>
      </c>
      <c r="O62" s="2">
        <f t="shared" si="4"/>
        <v>1</v>
      </c>
      <c r="P62" s="2">
        <f t="shared" si="5"/>
        <v>0</v>
      </c>
      <c r="Q62" s="4"/>
      <c r="R62" s="4"/>
      <c r="S62" s="4"/>
      <c r="T62" s="4"/>
      <c r="U62" s="4"/>
      <c r="V62" s="5"/>
      <c r="W62" s="5"/>
      <c r="X62" s="2"/>
      <c r="Y62" s="2"/>
    </row>
    <row r="63" spans="1:25" x14ac:dyDescent="0.25">
      <c r="A63" t="s">
        <v>8</v>
      </c>
      <c r="B63" s="1">
        <v>43152</v>
      </c>
      <c r="C63" s="2">
        <v>157</v>
      </c>
      <c r="E63" s="3">
        <v>0.34652777777777777</v>
      </c>
      <c r="G63" s="3">
        <v>0.35625000000000001</v>
      </c>
      <c r="H63" s="2"/>
      <c r="I63" s="2">
        <f t="shared" si="0"/>
        <v>14</v>
      </c>
      <c r="J63" s="2"/>
      <c r="K63" s="3">
        <v>0.34652777777777777</v>
      </c>
      <c r="L63" s="3">
        <f t="shared" si="1"/>
        <v>0.35625000000000001</v>
      </c>
      <c r="M63" s="3">
        <f t="shared" si="2"/>
        <v>0.35625000000000001</v>
      </c>
      <c r="N63" s="2">
        <f t="shared" si="3"/>
        <v>0</v>
      </c>
      <c r="O63" s="2">
        <f t="shared" si="4"/>
        <v>0</v>
      </c>
      <c r="P63" s="2">
        <f t="shared" si="5"/>
        <v>0</v>
      </c>
      <c r="Q63" s="4"/>
      <c r="R63" s="4"/>
      <c r="S63" s="4"/>
      <c r="T63" s="4"/>
      <c r="U63" s="4"/>
      <c r="V63" s="5"/>
      <c r="W63" s="5"/>
      <c r="X63" s="2"/>
      <c r="Y63" s="2"/>
    </row>
    <row r="64" spans="1:25" x14ac:dyDescent="0.25">
      <c r="A64" t="s">
        <v>9</v>
      </c>
      <c r="B64" s="1">
        <v>43153</v>
      </c>
      <c r="C64" s="2">
        <v>157</v>
      </c>
      <c r="E64" s="3">
        <v>0.3520833333333333</v>
      </c>
      <c r="G64" s="3">
        <v>0.36180555555555555</v>
      </c>
      <c r="H64" s="2"/>
      <c r="I64" s="2">
        <f t="shared" si="0"/>
        <v>14</v>
      </c>
      <c r="J64" s="2"/>
      <c r="K64" s="3">
        <v>0.3520833333333333</v>
      </c>
      <c r="L64" s="3">
        <f t="shared" si="1"/>
        <v>0.36180555555555555</v>
      </c>
      <c r="M64" s="3">
        <f t="shared" si="2"/>
        <v>0.36180555555555555</v>
      </c>
      <c r="N64" s="2">
        <f t="shared" si="3"/>
        <v>0</v>
      </c>
      <c r="O64" s="2">
        <f t="shared" si="4"/>
        <v>0</v>
      </c>
      <c r="P64" s="2">
        <f t="shared" si="5"/>
        <v>0</v>
      </c>
      <c r="Q64" s="4"/>
      <c r="R64" s="4"/>
      <c r="S64" s="4"/>
      <c r="T64" s="4"/>
      <c r="U64" s="4"/>
      <c r="V64" s="5"/>
      <c r="W64" s="5"/>
      <c r="X64" s="2"/>
      <c r="Y64" s="2"/>
    </row>
    <row r="65" spans="1:25" x14ac:dyDescent="0.25">
      <c r="A65" t="s">
        <v>10</v>
      </c>
      <c r="B65" s="1">
        <v>43154</v>
      </c>
      <c r="C65" s="2">
        <v>150</v>
      </c>
      <c r="E65" s="3">
        <v>0.35347222222222219</v>
      </c>
      <c r="G65" s="3">
        <v>0.3659722222222222</v>
      </c>
      <c r="H65" s="2"/>
      <c r="I65" s="2">
        <f t="shared" si="0"/>
        <v>18</v>
      </c>
      <c r="J65" s="2"/>
      <c r="K65" s="3">
        <v>0.35347222222222219</v>
      </c>
      <c r="L65" s="3">
        <f t="shared" si="1"/>
        <v>0.36527777777777776</v>
      </c>
      <c r="M65" s="3">
        <f t="shared" si="2"/>
        <v>0.36388888888888887</v>
      </c>
      <c r="N65" s="2">
        <f t="shared" si="3"/>
        <v>0</v>
      </c>
      <c r="O65" s="2">
        <f t="shared" si="4"/>
        <v>2</v>
      </c>
      <c r="P65" s="2">
        <f t="shared" si="5"/>
        <v>2</v>
      </c>
      <c r="Q65" s="4"/>
      <c r="R65" s="4"/>
      <c r="S65" s="4"/>
      <c r="T65" s="4"/>
      <c r="U65" s="4"/>
      <c r="V65" s="5"/>
      <c r="W65" s="5"/>
      <c r="X65" s="2"/>
      <c r="Y65" s="2"/>
    </row>
    <row r="66" spans="1:25" x14ac:dyDescent="0.25">
      <c r="A66" t="s">
        <v>6</v>
      </c>
      <c r="B66" s="1">
        <v>43157</v>
      </c>
      <c r="C66" s="2">
        <v>157</v>
      </c>
      <c r="E66" s="3">
        <v>0.34652777777777777</v>
      </c>
      <c r="F66" s="3">
        <v>0.35416666666666669</v>
      </c>
      <c r="G66" s="3">
        <v>0.3576388888888889</v>
      </c>
      <c r="H66" s="2">
        <f t="shared" ref="H66:H97" si="8">MINUTE(F66-E66)</f>
        <v>11</v>
      </c>
      <c r="I66" s="2">
        <f t="shared" ref="I66:I129" si="9">MINUTE(G66-E66)</f>
        <v>16</v>
      </c>
      <c r="J66" s="2">
        <f t="shared" ref="J66:J97" si="10">MINUTE(G66-F66)</f>
        <v>5</v>
      </c>
      <c r="K66" s="3">
        <v>0.34652777777777777</v>
      </c>
      <c r="L66" s="3">
        <f t="shared" ref="L66:L129" si="11">IF(C66=157,G66,G66-"0:01")</f>
        <v>0.3576388888888889</v>
      </c>
      <c r="M66" s="3">
        <f t="shared" si="2"/>
        <v>0.35625000000000001</v>
      </c>
      <c r="N66" s="2">
        <f t="shared" si="3"/>
        <v>0</v>
      </c>
      <c r="O66" s="2">
        <f t="shared" si="4"/>
        <v>2</v>
      </c>
      <c r="P66" s="2">
        <f t="shared" si="5"/>
        <v>2</v>
      </c>
      <c r="Q66" s="4"/>
      <c r="R66" s="4"/>
      <c r="S66" s="4"/>
      <c r="T66" s="4"/>
      <c r="U66" s="4"/>
      <c r="V66" s="5"/>
      <c r="W66" s="5"/>
      <c r="X66" s="2"/>
      <c r="Y66" s="2"/>
    </row>
    <row r="67" spans="1:25" x14ac:dyDescent="0.25">
      <c r="A67" t="s">
        <v>7</v>
      </c>
      <c r="B67" s="1">
        <v>43158</v>
      </c>
      <c r="C67" s="2">
        <v>157</v>
      </c>
      <c r="E67" s="3">
        <v>0.3520833333333333</v>
      </c>
      <c r="F67" s="3">
        <v>0.35972222222222222</v>
      </c>
      <c r="G67" s="3">
        <v>0.36319444444444443</v>
      </c>
      <c r="H67" s="2">
        <f t="shared" si="8"/>
        <v>11</v>
      </c>
      <c r="I67" s="2">
        <f t="shared" si="9"/>
        <v>16</v>
      </c>
      <c r="J67" s="2">
        <f t="shared" si="10"/>
        <v>5</v>
      </c>
      <c r="K67" s="3">
        <v>0.3520833333333333</v>
      </c>
      <c r="L67" s="3">
        <f t="shared" si="11"/>
        <v>0.36319444444444443</v>
      </c>
      <c r="M67" s="3">
        <f t="shared" ref="M67:M130" si="12">IF(C67=157,K67+"0:14",K67+"0:15")</f>
        <v>0.36180555555555555</v>
      </c>
      <c r="N67" s="2">
        <f t="shared" ref="N67:N130" si="13">IF(E67=K67,0,IF(E67&gt;K67,MINUTE(E67-K67),(-1)*MINUTE(K67-E67)))</f>
        <v>0</v>
      </c>
      <c r="O67" s="2">
        <f t="shared" ref="O67:O130" si="14">IF(L67=M67,0,IF(L67&gt;M67,MINUTE(L67-M67),(-1)*MINUTE(M67-L67)))</f>
        <v>2</v>
      </c>
      <c r="P67" s="2">
        <f t="shared" ref="P67:P130" si="15">O67-N67</f>
        <v>2</v>
      </c>
      <c r="Q67" s="4"/>
      <c r="R67" s="4"/>
      <c r="S67" s="4"/>
      <c r="T67" s="4"/>
      <c r="U67" s="4"/>
      <c r="V67" s="5"/>
      <c r="W67" s="5"/>
      <c r="X67" s="2"/>
      <c r="Y67" s="2"/>
    </row>
    <row r="68" spans="1:25" x14ac:dyDescent="0.25">
      <c r="A68" t="s">
        <v>8</v>
      </c>
      <c r="B68" s="1">
        <v>43159</v>
      </c>
      <c r="C68" s="2">
        <v>157</v>
      </c>
      <c r="E68" s="3">
        <v>0.35138888888888892</v>
      </c>
      <c r="F68" s="3">
        <v>0.35902777777777778</v>
      </c>
      <c r="G68" s="3">
        <v>0.36249999999999999</v>
      </c>
      <c r="H68" s="2">
        <f t="shared" si="8"/>
        <v>11</v>
      </c>
      <c r="I68" s="2">
        <f t="shared" si="9"/>
        <v>16</v>
      </c>
      <c r="J68" s="2">
        <f t="shared" si="10"/>
        <v>5</v>
      </c>
      <c r="K68" s="3">
        <v>0.3520833333333333</v>
      </c>
      <c r="L68" s="3">
        <f t="shared" si="11"/>
        <v>0.36249999999999999</v>
      </c>
      <c r="M68" s="3">
        <f t="shared" si="12"/>
        <v>0.36180555555555555</v>
      </c>
      <c r="N68" s="2">
        <f t="shared" si="13"/>
        <v>-1</v>
      </c>
      <c r="O68" s="2">
        <f t="shared" si="14"/>
        <v>1</v>
      </c>
      <c r="P68" s="2">
        <f t="shared" si="15"/>
        <v>2</v>
      </c>
      <c r="Q68" s="4"/>
      <c r="R68" s="4"/>
      <c r="S68" s="4"/>
      <c r="T68" s="4"/>
      <c r="U68" s="4"/>
      <c r="V68" s="5"/>
      <c r="W68" s="5"/>
      <c r="X68" s="2"/>
      <c r="Y68" s="2"/>
    </row>
    <row r="69" spans="1:25" x14ac:dyDescent="0.25">
      <c r="A69" t="s">
        <v>9</v>
      </c>
      <c r="B69" s="1">
        <v>43160</v>
      </c>
      <c r="C69" s="2">
        <v>157</v>
      </c>
      <c r="E69" s="3">
        <v>0.3520833333333333</v>
      </c>
      <c r="F69" s="3">
        <v>0.35972222222222222</v>
      </c>
      <c r="G69" s="3">
        <v>0.36319444444444443</v>
      </c>
      <c r="H69" s="2">
        <f t="shared" si="8"/>
        <v>11</v>
      </c>
      <c r="I69" s="2">
        <f t="shared" si="9"/>
        <v>16</v>
      </c>
      <c r="J69" s="2">
        <f t="shared" si="10"/>
        <v>5</v>
      </c>
      <c r="K69" s="3">
        <v>0.3520833333333333</v>
      </c>
      <c r="L69" s="3">
        <f t="shared" si="11"/>
        <v>0.36319444444444443</v>
      </c>
      <c r="M69" s="3">
        <f t="shared" si="12"/>
        <v>0.36180555555555555</v>
      </c>
      <c r="N69" s="2">
        <f t="shared" si="13"/>
        <v>0</v>
      </c>
      <c r="O69" s="2">
        <f t="shared" si="14"/>
        <v>2</v>
      </c>
      <c r="P69" s="2">
        <f t="shared" si="15"/>
        <v>2</v>
      </c>
      <c r="Q69" s="4"/>
      <c r="R69" s="4"/>
      <c r="S69" s="4"/>
      <c r="T69" s="4"/>
      <c r="U69" s="4"/>
      <c r="V69" s="5"/>
      <c r="W69" s="5"/>
      <c r="X69" s="2"/>
      <c r="Y69" s="2"/>
    </row>
    <row r="70" spans="1:25" x14ac:dyDescent="0.25">
      <c r="A70" t="s">
        <v>10</v>
      </c>
      <c r="B70" s="1">
        <v>43161</v>
      </c>
      <c r="C70" s="2">
        <v>139</v>
      </c>
      <c r="E70" s="3">
        <v>0.34027777777777773</v>
      </c>
      <c r="F70" s="3">
        <v>0.34861111111111115</v>
      </c>
      <c r="G70" s="3">
        <v>0.3520833333333333</v>
      </c>
      <c r="H70" s="2">
        <f t="shared" si="8"/>
        <v>12</v>
      </c>
      <c r="I70" s="2">
        <f t="shared" si="9"/>
        <v>17</v>
      </c>
      <c r="J70" s="2">
        <f t="shared" si="10"/>
        <v>5</v>
      </c>
      <c r="K70" s="3">
        <v>0.34027777777777773</v>
      </c>
      <c r="L70" s="3">
        <f t="shared" si="11"/>
        <v>0.35138888888888886</v>
      </c>
      <c r="M70" s="3">
        <f t="shared" si="12"/>
        <v>0.35069444444444442</v>
      </c>
      <c r="N70" s="2">
        <f t="shared" si="13"/>
        <v>0</v>
      </c>
      <c r="O70" s="2">
        <f t="shared" si="14"/>
        <v>1</v>
      </c>
      <c r="P70" s="2">
        <f t="shared" si="15"/>
        <v>1</v>
      </c>
      <c r="Q70" s="4"/>
      <c r="R70" s="4"/>
      <c r="S70" s="4"/>
      <c r="T70" s="4"/>
      <c r="U70" s="4"/>
      <c r="V70" s="5"/>
      <c r="W70" s="5"/>
      <c r="X70" s="2"/>
      <c r="Y70" s="2"/>
    </row>
    <row r="71" spans="1:25" x14ac:dyDescent="0.25">
      <c r="A71" t="s">
        <v>6</v>
      </c>
      <c r="B71" s="1">
        <v>43164</v>
      </c>
      <c r="C71" s="2">
        <v>157</v>
      </c>
      <c r="E71" s="3">
        <v>0.34166666666666662</v>
      </c>
      <c r="F71" s="3">
        <v>0.34861111111111115</v>
      </c>
      <c r="G71" s="3">
        <v>0.35138888888888892</v>
      </c>
      <c r="H71" s="2">
        <f t="shared" si="8"/>
        <v>10</v>
      </c>
      <c r="I71" s="2">
        <f t="shared" si="9"/>
        <v>14</v>
      </c>
      <c r="J71" s="2">
        <f t="shared" si="10"/>
        <v>4</v>
      </c>
      <c r="K71" s="3">
        <v>0.34166666666666662</v>
      </c>
      <c r="L71" s="3">
        <f t="shared" si="11"/>
        <v>0.35138888888888892</v>
      </c>
      <c r="M71" s="3">
        <f t="shared" si="12"/>
        <v>0.35138888888888886</v>
      </c>
      <c r="N71" s="2">
        <f t="shared" si="13"/>
        <v>0</v>
      </c>
      <c r="O71" s="2">
        <f t="shared" si="14"/>
        <v>0</v>
      </c>
      <c r="P71" s="2">
        <f t="shared" si="15"/>
        <v>0</v>
      </c>
      <c r="Q71" s="4"/>
      <c r="R71" s="4"/>
      <c r="S71" s="4"/>
      <c r="T71" s="4"/>
      <c r="U71" s="4"/>
      <c r="V71" s="5"/>
      <c r="W71" s="5"/>
      <c r="X71" s="2"/>
      <c r="Y71" s="2"/>
    </row>
    <row r="72" spans="1:25" x14ac:dyDescent="0.25">
      <c r="A72" t="s">
        <v>7</v>
      </c>
      <c r="B72" s="1">
        <v>43165</v>
      </c>
      <c r="C72" s="2">
        <v>157</v>
      </c>
      <c r="E72" s="3">
        <v>0.34236111111111112</v>
      </c>
      <c r="F72" s="3">
        <v>0.3520833333333333</v>
      </c>
      <c r="G72" s="3">
        <v>0.35555555555555557</v>
      </c>
      <c r="H72" s="2">
        <f t="shared" si="8"/>
        <v>14</v>
      </c>
      <c r="I72" s="2">
        <f t="shared" si="9"/>
        <v>19</v>
      </c>
      <c r="J72" s="2">
        <f t="shared" si="10"/>
        <v>5</v>
      </c>
      <c r="K72" s="3">
        <v>0.34166666666666662</v>
      </c>
      <c r="L72" s="3">
        <f t="shared" si="11"/>
        <v>0.35555555555555557</v>
      </c>
      <c r="M72" s="3">
        <f t="shared" si="12"/>
        <v>0.35138888888888886</v>
      </c>
      <c r="N72" s="2">
        <f t="shared" si="13"/>
        <v>1</v>
      </c>
      <c r="O72" s="2">
        <f t="shared" si="14"/>
        <v>6</v>
      </c>
      <c r="P72" s="2">
        <f t="shared" si="15"/>
        <v>5</v>
      </c>
      <c r="Q72" s="4"/>
      <c r="R72" s="4"/>
      <c r="S72" s="4"/>
      <c r="T72" s="4"/>
      <c r="U72" s="4"/>
      <c r="V72" s="5"/>
      <c r="W72" s="5"/>
      <c r="X72" s="2"/>
      <c r="Y72" s="2"/>
    </row>
    <row r="73" spans="1:25" x14ac:dyDescent="0.25">
      <c r="A73" t="s">
        <v>8</v>
      </c>
      <c r="B73" s="1">
        <v>43166</v>
      </c>
      <c r="C73" s="2">
        <v>157</v>
      </c>
      <c r="E73" s="3">
        <v>0.34652777777777777</v>
      </c>
      <c r="F73" s="3">
        <v>0.35416666666666669</v>
      </c>
      <c r="G73" s="3">
        <v>0.35694444444444445</v>
      </c>
      <c r="H73" s="2">
        <f t="shared" si="8"/>
        <v>11</v>
      </c>
      <c r="I73" s="2">
        <f t="shared" si="9"/>
        <v>15</v>
      </c>
      <c r="J73" s="2">
        <f t="shared" si="10"/>
        <v>4</v>
      </c>
      <c r="K73" s="3">
        <v>0.34652777777777777</v>
      </c>
      <c r="L73" s="3">
        <f t="shared" si="11"/>
        <v>0.35694444444444445</v>
      </c>
      <c r="M73" s="3">
        <f t="shared" si="12"/>
        <v>0.35625000000000001</v>
      </c>
      <c r="N73" s="2">
        <f t="shared" si="13"/>
        <v>0</v>
      </c>
      <c r="O73" s="2">
        <f t="shared" si="14"/>
        <v>1</v>
      </c>
      <c r="P73" s="2">
        <f t="shared" si="15"/>
        <v>1</v>
      </c>
      <c r="Q73" s="4"/>
      <c r="R73" s="4"/>
      <c r="S73" s="4"/>
      <c r="T73" s="4"/>
      <c r="U73" s="4"/>
      <c r="V73" s="5"/>
      <c r="W73" s="5"/>
      <c r="X73" s="2"/>
      <c r="Y73" s="2"/>
    </row>
    <row r="74" spans="1:25" x14ac:dyDescent="0.25">
      <c r="A74" t="s">
        <v>9</v>
      </c>
      <c r="B74" s="1">
        <v>43167</v>
      </c>
      <c r="C74" s="2">
        <v>150</v>
      </c>
      <c r="E74" s="3">
        <v>0.3430555555555555</v>
      </c>
      <c r="F74" s="3">
        <v>0.35138888888888892</v>
      </c>
      <c r="G74" s="3">
        <v>0.35347222222222219</v>
      </c>
      <c r="H74" s="2">
        <f t="shared" si="8"/>
        <v>12</v>
      </c>
      <c r="I74" s="2">
        <f t="shared" si="9"/>
        <v>15</v>
      </c>
      <c r="J74" s="2">
        <f t="shared" si="10"/>
        <v>3</v>
      </c>
      <c r="K74" s="3">
        <v>0.3430555555555555</v>
      </c>
      <c r="L74" s="3">
        <f t="shared" si="11"/>
        <v>0.35277777777777775</v>
      </c>
      <c r="M74" s="3">
        <f t="shared" si="12"/>
        <v>0.35347222222222219</v>
      </c>
      <c r="N74" s="2">
        <f t="shared" si="13"/>
        <v>0</v>
      </c>
      <c r="O74" s="2">
        <f t="shared" si="14"/>
        <v>-1</v>
      </c>
      <c r="P74" s="2">
        <f t="shared" si="15"/>
        <v>-1</v>
      </c>
      <c r="Q74" s="4"/>
      <c r="R74" s="4"/>
      <c r="S74" s="4"/>
      <c r="T74" s="4"/>
      <c r="U74" s="4"/>
      <c r="V74" s="5"/>
      <c r="W74" s="5"/>
      <c r="X74" s="2"/>
      <c r="Y74" s="2"/>
    </row>
    <row r="75" spans="1:25" x14ac:dyDescent="0.25">
      <c r="A75" t="s">
        <v>10</v>
      </c>
      <c r="B75" s="1">
        <v>43168</v>
      </c>
      <c r="C75" s="2">
        <v>150</v>
      </c>
      <c r="E75" s="3">
        <v>0.34791666666666665</v>
      </c>
      <c r="F75" s="3">
        <v>0.35625000000000001</v>
      </c>
      <c r="G75" s="3">
        <v>0.35972222222222222</v>
      </c>
      <c r="H75" s="2">
        <f t="shared" si="8"/>
        <v>12</v>
      </c>
      <c r="I75" s="2">
        <f t="shared" si="9"/>
        <v>17</v>
      </c>
      <c r="J75" s="2">
        <f t="shared" si="10"/>
        <v>5</v>
      </c>
      <c r="K75" s="3">
        <v>0.34791666666666665</v>
      </c>
      <c r="L75" s="3">
        <f t="shared" si="11"/>
        <v>0.35902777777777778</v>
      </c>
      <c r="M75" s="3">
        <f t="shared" si="12"/>
        <v>0.35833333333333334</v>
      </c>
      <c r="N75" s="2">
        <f t="shared" si="13"/>
        <v>0</v>
      </c>
      <c r="O75" s="2">
        <f t="shared" si="14"/>
        <v>1</v>
      </c>
      <c r="P75" s="2">
        <f t="shared" si="15"/>
        <v>1</v>
      </c>
      <c r="Q75" s="4"/>
      <c r="R75" s="4"/>
      <c r="S75" s="4"/>
      <c r="T75" s="4"/>
      <c r="U75" s="4"/>
      <c r="V75" s="5"/>
      <c r="W75" s="5"/>
      <c r="X75" s="2"/>
      <c r="Y75" s="2"/>
    </row>
    <row r="76" spans="1:25" x14ac:dyDescent="0.25">
      <c r="A76" t="s">
        <v>6</v>
      </c>
      <c r="B76" s="1">
        <v>43171</v>
      </c>
      <c r="C76" s="2">
        <v>150</v>
      </c>
      <c r="E76" s="3">
        <v>0.3430555555555555</v>
      </c>
      <c r="F76" s="3">
        <v>0.3527777777777778</v>
      </c>
      <c r="G76" s="3">
        <v>0.35555555555555557</v>
      </c>
      <c r="H76" s="2">
        <f t="shared" si="8"/>
        <v>14</v>
      </c>
      <c r="I76" s="2">
        <f t="shared" si="9"/>
        <v>18</v>
      </c>
      <c r="J76" s="2">
        <f t="shared" si="10"/>
        <v>4</v>
      </c>
      <c r="K76" s="3">
        <v>0.3430555555555555</v>
      </c>
      <c r="L76" s="3">
        <f t="shared" si="11"/>
        <v>0.35486111111111113</v>
      </c>
      <c r="M76" s="3">
        <f t="shared" si="12"/>
        <v>0.35347222222222219</v>
      </c>
      <c r="N76" s="2">
        <f t="shared" si="13"/>
        <v>0</v>
      </c>
      <c r="O76" s="2">
        <f t="shared" si="14"/>
        <v>2</v>
      </c>
      <c r="P76" s="2">
        <f t="shared" si="15"/>
        <v>2</v>
      </c>
      <c r="Q76" s="4"/>
      <c r="R76" s="4"/>
      <c r="S76" s="4"/>
      <c r="T76" s="4"/>
      <c r="U76" s="4"/>
      <c r="V76" s="5"/>
      <c r="W76" s="5"/>
      <c r="X76" s="2"/>
      <c r="Y76" s="2"/>
    </row>
    <row r="77" spans="1:25" x14ac:dyDescent="0.25">
      <c r="A77" t="s">
        <v>7</v>
      </c>
      <c r="B77" s="1">
        <v>43172</v>
      </c>
      <c r="C77" s="2">
        <v>139</v>
      </c>
      <c r="E77" s="3">
        <v>0.3430555555555555</v>
      </c>
      <c r="F77" s="3">
        <v>0.3520833333333333</v>
      </c>
      <c r="G77" s="3">
        <v>0.35486111111111113</v>
      </c>
      <c r="H77" s="2">
        <f t="shared" si="8"/>
        <v>13</v>
      </c>
      <c r="I77" s="2">
        <f t="shared" si="9"/>
        <v>17</v>
      </c>
      <c r="J77" s="2">
        <f t="shared" si="10"/>
        <v>4</v>
      </c>
      <c r="K77" s="3">
        <v>0.34027777777777773</v>
      </c>
      <c r="L77" s="3">
        <f t="shared" si="11"/>
        <v>0.35416666666666669</v>
      </c>
      <c r="M77" s="3">
        <f t="shared" si="12"/>
        <v>0.35069444444444442</v>
      </c>
      <c r="N77" s="2">
        <f t="shared" si="13"/>
        <v>4</v>
      </c>
      <c r="O77" s="2">
        <f t="shared" si="14"/>
        <v>5</v>
      </c>
      <c r="P77" s="2">
        <f t="shared" si="15"/>
        <v>1</v>
      </c>
      <c r="Q77" s="4"/>
      <c r="R77" s="4"/>
      <c r="S77" s="4"/>
      <c r="T77" s="4"/>
      <c r="U77" s="4"/>
      <c r="V77" s="5"/>
      <c r="W77" s="5"/>
      <c r="X77" s="2"/>
      <c r="Y77" s="2"/>
    </row>
    <row r="78" spans="1:25" x14ac:dyDescent="0.25">
      <c r="A78" t="s">
        <v>8</v>
      </c>
      <c r="B78" s="1">
        <v>43173</v>
      </c>
      <c r="C78" s="2">
        <v>139</v>
      </c>
      <c r="E78" s="3">
        <v>0.34236111111111112</v>
      </c>
      <c r="F78" s="3">
        <v>0.35069444444444442</v>
      </c>
      <c r="G78" s="3">
        <v>0.3527777777777778</v>
      </c>
      <c r="H78" s="2">
        <f t="shared" si="8"/>
        <v>12</v>
      </c>
      <c r="I78" s="2">
        <f t="shared" si="9"/>
        <v>15</v>
      </c>
      <c r="J78" s="2">
        <f t="shared" si="10"/>
        <v>3</v>
      </c>
      <c r="K78" s="3">
        <v>0.3354166666666667</v>
      </c>
      <c r="L78" s="3">
        <f t="shared" si="11"/>
        <v>0.35208333333333336</v>
      </c>
      <c r="M78" s="3">
        <f t="shared" si="12"/>
        <v>0.34583333333333338</v>
      </c>
      <c r="N78" s="2">
        <f t="shared" si="13"/>
        <v>10</v>
      </c>
      <c r="O78" s="2">
        <f t="shared" si="14"/>
        <v>9</v>
      </c>
      <c r="P78" s="2">
        <f t="shared" si="15"/>
        <v>-1</v>
      </c>
      <c r="Q78" s="4"/>
      <c r="R78" s="4"/>
      <c r="S78" s="4"/>
      <c r="T78" s="4"/>
      <c r="U78" s="4"/>
      <c r="V78" s="5">
        <v>1</v>
      </c>
      <c r="W78" s="5"/>
      <c r="X78" s="2"/>
      <c r="Y78" s="2" t="s">
        <v>31</v>
      </c>
    </row>
    <row r="79" spans="1:25" x14ac:dyDescent="0.25">
      <c r="A79" t="s">
        <v>9</v>
      </c>
      <c r="B79" s="1">
        <v>43174</v>
      </c>
      <c r="C79" s="2">
        <v>150</v>
      </c>
      <c r="E79" s="3">
        <v>0.3430555555555555</v>
      </c>
      <c r="F79" s="3">
        <v>0.35069444444444442</v>
      </c>
      <c r="G79" s="3">
        <v>0.35347222222222219</v>
      </c>
      <c r="H79" s="2">
        <f t="shared" si="8"/>
        <v>11</v>
      </c>
      <c r="I79" s="2">
        <f t="shared" si="9"/>
        <v>15</v>
      </c>
      <c r="J79" s="2">
        <f t="shared" si="10"/>
        <v>4</v>
      </c>
      <c r="K79" s="3">
        <v>0.3430555555555555</v>
      </c>
      <c r="L79" s="3">
        <f t="shared" si="11"/>
        <v>0.35277777777777775</v>
      </c>
      <c r="M79" s="3">
        <f t="shared" si="12"/>
        <v>0.35347222222222219</v>
      </c>
      <c r="N79" s="2">
        <f t="shared" si="13"/>
        <v>0</v>
      </c>
      <c r="O79" s="2">
        <f t="shared" si="14"/>
        <v>-1</v>
      </c>
      <c r="P79" s="2">
        <f t="shared" si="15"/>
        <v>-1</v>
      </c>
      <c r="Q79" s="4"/>
      <c r="R79" s="4"/>
      <c r="S79" s="4"/>
      <c r="T79" s="4"/>
      <c r="U79" s="4"/>
      <c r="V79" s="5"/>
      <c r="W79" s="5"/>
      <c r="X79" s="2"/>
      <c r="Y79" s="2"/>
    </row>
    <row r="80" spans="1:25" x14ac:dyDescent="0.25">
      <c r="A80" t="s">
        <v>10</v>
      </c>
      <c r="B80" s="1">
        <v>43175</v>
      </c>
      <c r="C80" s="2">
        <v>150</v>
      </c>
      <c r="E80" s="3">
        <v>0.34791666666666665</v>
      </c>
      <c r="F80" s="3">
        <v>0.35625000000000001</v>
      </c>
      <c r="G80" s="3">
        <v>0.35902777777777778</v>
      </c>
      <c r="H80" s="2">
        <f t="shared" si="8"/>
        <v>12</v>
      </c>
      <c r="I80" s="2">
        <f t="shared" si="9"/>
        <v>16</v>
      </c>
      <c r="J80" s="2">
        <f t="shared" si="10"/>
        <v>4</v>
      </c>
      <c r="K80" s="3">
        <v>0.34791666666666665</v>
      </c>
      <c r="L80" s="3">
        <f t="shared" si="11"/>
        <v>0.35833333333333334</v>
      </c>
      <c r="M80" s="3">
        <f t="shared" si="12"/>
        <v>0.35833333333333334</v>
      </c>
      <c r="N80" s="2">
        <f t="shared" si="13"/>
        <v>0</v>
      </c>
      <c r="O80" s="2">
        <f t="shared" si="14"/>
        <v>0</v>
      </c>
      <c r="P80" s="2">
        <f t="shared" si="15"/>
        <v>0</v>
      </c>
      <c r="Q80" s="4"/>
      <c r="R80" s="4"/>
      <c r="S80" s="4"/>
      <c r="T80" s="4"/>
      <c r="U80" s="4"/>
      <c r="V80" s="5"/>
      <c r="W80" s="5"/>
      <c r="X80" s="2"/>
      <c r="Y80" s="2"/>
    </row>
    <row r="81" spans="1:25" x14ac:dyDescent="0.25">
      <c r="A81" t="s">
        <v>6</v>
      </c>
      <c r="B81" s="1">
        <v>43178</v>
      </c>
      <c r="C81" s="2">
        <v>157</v>
      </c>
      <c r="E81" s="3">
        <v>0.34652777777777777</v>
      </c>
      <c r="F81" s="3">
        <v>0.35486111111111113</v>
      </c>
      <c r="G81" s="3">
        <v>0.3576388888888889</v>
      </c>
      <c r="H81" s="2">
        <f t="shared" si="8"/>
        <v>12</v>
      </c>
      <c r="I81" s="2">
        <f t="shared" si="9"/>
        <v>16</v>
      </c>
      <c r="J81" s="2">
        <f t="shared" si="10"/>
        <v>4</v>
      </c>
      <c r="K81" s="3">
        <v>0.34652777777777777</v>
      </c>
      <c r="L81" s="3">
        <f t="shared" si="11"/>
        <v>0.3576388888888889</v>
      </c>
      <c r="M81" s="3">
        <f t="shared" si="12"/>
        <v>0.35625000000000001</v>
      </c>
      <c r="N81" s="2">
        <f t="shared" si="13"/>
        <v>0</v>
      </c>
      <c r="O81" s="2">
        <f t="shared" si="14"/>
        <v>2</v>
      </c>
      <c r="P81" s="2">
        <f t="shared" si="15"/>
        <v>2</v>
      </c>
      <c r="Q81" s="4"/>
      <c r="R81" s="4"/>
      <c r="S81" s="4"/>
      <c r="T81" s="4"/>
      <c r="U81" s="4"/>
      <c r="V81" s="5"/>
      <c r="W81" s="5"/>
      <c r="X81" s="2"/>
      <c r="Y81" s="2"/>
    </row>
    <row r="82" spans="1:25" x14ac:dyDescent="0.25">
      <c r="A82" t="s">
        <v>7</v>
      </c>
      <c r="B82" s="1">
        <v>43179</v>
      </c>
      <c r="C82" s="2">
        <v>139</v>
      </c>
      <c r="E82" s="3">
        <v>0.34930555555555554</v>
      </c>
      <c r="F82" s="3">
        <v>0.3576388888888889</v>
      </c>
      <c r="G82" s="3">
        <v>0.35972222222222222</v>
      </c>
      <c r="H82" s="2">
        <f t="shared" si="8"/>
        <v>12</v>
      </c>
      <c r="I82" s="2">
        <f t="shared" si="9"/>
        <v>15</v>
      </c>
      <c r="J82" s="2">
        <f t="shared" si="10"/>
        <v>3</v>
      </c>
      <c r="K82" s="3">
        <v>0.35000000000000003</v>
      </c>
      <c r="L82" s="3">
        <f t="shared" si="11"/>
        <v>0.35902777777777778</v>
      </c>
      <c r="M82" s="3">
        <f t="shared" si="12"/>
        <v>0.36041666666666672</v>
      </c>
      <c r="N82" s="2">
        <f t="shared" si="13"/>
        <v>-1</v>
      </c>
      <c r="O82" s="2">
        <f t="shared" si="14"/>
        <v>-2</v>
      </c>
      <c r="P82" s="2">
        <f t="shared" si="15"/>
        <v>-1</v>
      </c>
      <c r="Q82" s="4"/>
      <c r="R82" s="4"/>
      <c r="S82" s="4"/>
      <c r="T82" s="4"/>
      <c r="U82" s="4"/>
      <c r="V82" s="5"/>
      <c r="W82" s="5"/>
      <c r="X82" s="2"/>
      <c r="Y82" s="2"/>
    </row>
    <row r="83" spans="1:25" x14ac:dyDescent="0.25">
      <c r="A83" t="s">
        <v>8</v>
      </c>
      <c r="B83" s="1">
        <v>43180</v>
      </c>
      <c r="C83" s="2">
        <v>139</v>
      </c>
      <c r="E83" s="3">
        <v>0.34861111111111115</v>
      </c>
      <c r="F83" s="3">
        <v>0.3576388888888889</v>
      </c>
      <c r="G83" s="3">
        <v>0.36041666666666666</v>
      </c>
      <c r="H83" s="2">
        <f t="shared" si="8"/>
        <v>13</v>
      </c>
      <c r="I83" s="2">
        <f t="shared" si="9"/>
        <v>17</v>
      </c>
      <c r="J83" s="2">
        <f t="shared" si="10"/>
        <v>4</v>
      </c>
      <c r="K83" s="3">
        <v>0.34513888888888888</v>
      </c>
      <c r="L83" s="3">
        <f t="shared" si="11"/>
        <v>0.35972222222222222</v>
      </c>
      <c r="M83" s="3">
        <f t="shared" si="12"/>
        <v>0.35555555555555557</v>
      </c>
      <c r="N83" s="2">
        <f t="shared" si="13"/>
        <v>5</v>
      </c>
      <c r="O83" s="2">
        <f t="shared" si="14"/>
        <v>6</v>
      </c>
      <c r="P83" s="2">
        <f t="shared" si="15"/>
        <v>1</v>
      </c>
      <c r="Q83" s="4"/>
      <c r="R83" s="4"/>
      <c r="S83" s="4"/>
      <c r="T83" s="4"/>
      <c r="U83" s="4"/>
      <c r="V83" s="5"/>
      <c r="W83" s="5"/>
      <c r="X83" s="2"/>
      <c r="Y83" s="2"/>
    </row>
    <row r="84" spans="1:25" x14ac:dyDescent="0.25">
      <c r="A84" t="s">
        <v>9</v>
      </c>
      <c r="B84" s="1">
        <v>43181</v>
      </c>
      <c r="C84" s="2">
        <v>139</v>
      </c>
      <c r="E84" s="3">
        <v>0.35000000000000003</v>
      </c>
      <c r="F84" s="3">
        <v>0.3576388888888889</v>
      </c>
      <c r="G84" s="3">
        <v>0.3611111111111111</v>
      </c>
      <c r="H84" s="2">
        <f t="shared" si="8"/>
        <v>11</v>
      </c>
      <c r="I84" s="2">
        <f t="shared" si="9"/>
        <v>16</v>
      </c>
      <c r="J84" s="2">
        <f t="shared" si="10"/>
        <v>5</v>
      </c>
      <c r="K84" s="3">
        <v>0.35000000000000003</v>
      </c>
      <c r="L84" s="3">
        <f t="shared" si="11"/>
        <v>0.36041666666666666</v>
      </c>
      <c r="M84" s="3">
        <f t="shared" si="12"/>
        <v>0.36041666666666672</v>
      </c>
      <c r="N84" s="2">
        <f t="shared" si="13"/>
        <v>0</v>
      </c>
      <c r="O84" s="2">
        <f t="shared" si="14"/>
        <v>0</v>
      </c>
      <c r="P84" s="2">
        <f t="shared" si="15"/>
        <v>0</v>
      </c>
      <c r="Q84" s="4"/>
      <c r="R84" s="4"/>
      <c r="S84" s="4"/>
      <c r="T84" s="4"/>
      <c r="U84" s="4"/>
      <c r="V84" s="5"/>
      <c r="W84" s="5"/>
      <c r="X84" s="2"/>
      <c r="Y84" s="2"/>
    </row>
    <row r="85" spans="1:25" x14ac:dyDescent="0.25">
      <c r="A85" t="s">
        <v>10</v>
      </c>
      <c r="B85" s="1">
        <v>43182</v>
      </c>
      <c r="C85" s="2">
        <v>157</v>
      </c>
      <c r="E85" s="3">
        <v>0.3520833333333333</v>
      </c>
      <c r="F85" s="3">
        <v>0.35902777777777778</v>
      </c>
      <c r="G85" s="3">
        <v>0.36180555555555555</v>
      </c>
      <c r="H85" s="2">
        <f t="shared" si="8"/>
        <v>10</v>
      </c>
      <c r="I85" s="2">
        <f t="shared" si="9"/>
        <v>14</v>
      </c>
      <c r="J85" s="2">
        <f t="shared" si="10"/>
        <v>4</v>
      </c>
      <c r="K85" s="3">
        <v>0.3520833333333333</v>
      </c>
      <c r="L85" s="3">
        <f t="shared" si="11"/>
        <v>0.36180555555555555</v>
      </c>
      <c r="M85" s="3">
        <f t="shared" si="12"/>
        <v>0.36180555555555555</v>
      </c>
      <c r="N85" s="2">
        <f t="shared" si="13"/>
        <v>0</v>
      </c>
      <c r="O85" s="2">
        <f t="shared" si="14"/>
        <v>0</v>
      </c>
      <c r="P85" s="2">
        <f t="shared" si="15"/>
        <v>0</v>
      </c>
      <c r="Q85" s="4"/>
      <c r="R85" s="4"/>
      <c r="S85" s="4"/>
      <c r="T85" s="4"/>
      <c r="U85" s="4"/>
      <c r="V85" s="5"/>
      <c r="W85" s="5"/>
      <c r="X85" s="2"/>
      <c r="Y85" s="2"/>
    </row>
    <row r="86" spans="1:25" x14ac:dyDescent="0.25">
      <c r="A86" t="s">
        <v>6</v>
      </c>
      <c r="B86" s="1">
        <v>43185</v>
      </c>
      <c r="C86" s="2">
        <v>157</v>
      </c>
      <c r="E86" s="3">
        <v>0.3520833333333333</v>
      </c>
      <c r="F86" s="3">
        <v>0.35902777777777778</v>
      </c>
      <c r="G86" s="3">
        <v>0.36249999999999999</v>
      </c>
      <c r="H86" s="2">
        <f t="shared" si="8"/>
        <v>10</v>
      </c>
      <c r="I86" s="2">
        <f t="shared" si="9"/>
        <v>15</v>
      </c>
      <c r="J86" s="2">
        <f t="shared" si="10"/>
        <v>5</v>
      </c>
      <c r="K86" s="3">
        <v>0.3520833333333333</v>
      </c>
      <c r="L86" s="3">
        <f t="shared" si="11"/>
        <v>0.36249999999999999</v>
      </c>
      <c r="M86" s="3">
        <f t="shared" si="12"/>
        <v>0.36180555555555555</v>
      </c>
      <c r="N86" s="2">
        <f t="shared" si="13"/>
        <v>0</v>
      </c>
      <c r="O86" s="2">
        <f t="shared" si="14"/>
        <v>1</v>
      </c>
      <c r="P86" s="2">
        <f t="shared" si="15"/>
        <v>1</v>
      </c>
      <c r="Q86" s="4"/>
      <c r="R86" s="4"/>
      <c r="S86" s="4"/>
      <c r="T86" s="4"/>
      <c r="U86" s="4"/>
      <c r="V86" s="5"/>
      <c r="W86" s="5"/>
      <c r="X86" s="2"/>
      <c r="Y86" s="2"/>
    </row>
    <row r="87" spans="1:25" x14ac:dyDescent="0.25">
      <c r="A87" t="s">
        <v>7</v>
      </c>
      <c r="B87" s="1">
        <v>43186</v>
      </c>
      <c r="C87" s="2">
        <v>157</v>
      </c>
      <c r="E87" s="3">
        <v>0.3520833333333333</v>
      </c>
      <c r="F87" s="3">
        <v>0.35972222222222222</v>
      </c>
      <c r="G87" s="3">
        <v>0.36249999999999999</v>
      </c>
      <c r="H87" s="2">
        <f t="shared" si="8"/>
        <v>11</v>
      </c>
      <c r="I87" s="2">
        <f t="shared" si="9"/>
        <v>15</v>
      </c>
      <c r="J87" s="2">
        <f t="shared" si="10"/>
        <v>4</v>
      </c>
      <c r="K87" s="3">
        <v>0.3520833333333333</v>
      </c>
      <c r="L87" s="3">
        <f t="shared" si="11"/>
        <v>0.36249999999999999</v>
      </c>
      <c r="M87" s="3">
        <f t="shared" si="12"/>
        <v>0.36180555555555555</v>
      </c>
      <c r="N87" s="2">
        <f t="shared" si="13"/>
        <v>0</v>
      </c>
      <c r="O87" s="2">
        <f t="shared" si="14"/>
        <v>1</v>
      </c>
      <c r="P87" s="2">
        <f t="shared" si="15"/>
        <v>1</v>
      </c>
      <c r="Q87" s="4"/>
      <c r="R87" s="4"/>
      <c r="S87" s="4"/>
      <c r="T87" s="4"/>
      <c r="U87" s="4"/>
      <c r="V87" s="5"/>
      <c r="W87" s="5"/>
      <c r="X87" s="2"/>
      <c r="Y87" s="2"/>
    </row>
    <row r="88" spans="1:25" x14ac:dyDescent="0.25">
      <c r="A88" t="s">
        <v>8</v>
      </c>
      <c r="B88" s="1">
        <v>43187</v>
      </c>
      <c r="C88" s="2">
        <v>150</v>
      </c>
      <c r="E88" s="3">
        <v>0.35347222222222219</v>
      </c>
      <c r="F88" s="3">
        <v>0.36180555555555555</v>
      </c>
      <c r="G88" s="3">
        <v>0.36458333333333331</v>
      </c>
      <c r="H88" s="2">
        <f t="shared" si="8"/>
        <v>12</v>
      </c>
      <c r="I88" s="2">
        <f t="shared" si="9"/>
        <v>16</v>
      </c>
      <c r="J88" s="2">
        <f t="shared" si="10"/>
        <v>4</v>
      </c>
      <c r="K88" s="3">
        <v>0.35347222222222219</v>
      </c>
      <c r="L88" s="3">
        <f t="shared" si="11"/>
        <v>0.36388888888888887</v>
      </c>
      <c r="M88" s="3">
        <f t="shared" si="12"/>
        <v>0.36388888888888887</v>
      </c>
      <c r="N88" s="2">
        <f t="shared" si="13"/>
        <v>0</v>
      </c>
      <c r="O88" s="2">
        <f t="shared" si="14"/>
        <v>0</v>
      </c>
      <c r="P88" s="2">
        <f t="shared" si="15"/>
        <v>0</v>
      </c>
      <c r="Q88" s="4"/>
      <c r="R88" s="4"/>
      <c r="S88" s="4"/>
      <c r="T88" s="4"/>
      <c r="U88" s="4"/>
      <c r="V88" s="5"/>
      <c r="W88" s="5"/>
      <c r="X88" s="2"/>
      <c r="Y88" s="2"/>
    </row>
    <row r="89" spans="1:25" x14ac:dyDescent="0.25">
      <c r="A89" t="s">
        <v>9</v>
      </c>
      <c r="B89" s="1">
        <v>43188</v>
      </c>
      <c r="C89" s="2">
        <v>157</v>
      </c>
      <c r="E89" s="3">
        <v>0.34166666666666662</v>
      </c>
      <c r="F89" s="3">
        <v>0.34861111111111115</v>
      </c>
      <c r="G89" s="3">
        <v>0.35069444444444442</v>
      </c>
      <c r="H89" s="2">
        <f t="shared" si="8"/>
        <v>10</v>
      </c>
      <c r="I89" s="2">
        <f t="shared" si="9"/>
        <v>13</v>
      </c>
      <c r="J89" s="2">
        <f t="shared" si="10"/>
        <v>3</v>
      </c>
      <c r="K89" s="3">
        <v>0.34166666666666662</v>
      </c>
      <c r="L89" s="3">
        <f t="shared" si="11"/>
        <v>0.35069444444444442</v>
      </c>
      <c r="M89" s="3">
        <f t="shared" si="12"/>
        <v>0.35138888888888886</v>
      </c>
      <c r="N89" s="2">
        <f t="shared" si="13"/>
        <v>0</v>
      </c>
      <c r="O89" s="2">
        <f t="shared" si="14"/>
        <v>-1</v>
      </c>
      <c r="P89" s="2">
        <f t="shared" si="15"/>
        <v>-1</v>
      </c>
      <c r="Q89" s="4"/>
      <c r="R89" s="4"/>
      <c r="S89" s="4"/>
      <c r="T89" s="4"/>
      <c r="U89" s="4"/>
      <c r="V89" s="5"/>
      <c r="W89" s="5"/>
      <c r="X89" s="2"/>
      <c r="Y89" s="2"/>
    </row>
    <row r="90" spans="1:25" x14ac:dyDescent="0.25">
      <c r="A90" t="s">
        <v>7</v>
      </c>
      <c r="B90" s="1">
        <v>43193</v>
      </c>
      <c r="C90" s="2">
        <v>157</v>
      </c>
      <c r="E90" s="3">
        <v>0.34722222222222227</v>
      </c>
      <c r="F90" s="3">
        <v>0.35486111111111113</v>
      </c>
      <c r="G90" s="3">
        <v>0.35694444444444445</v>
      </c>
      <c r="H90" s="2">
        <f t="shared" si="8"/>
        <v>11</v>
      </c>
      <c r="I90" s="2">
        <f t="shared" si="9"/>
        <v>14</v>
      </c>
      <c r="J90" s="2">
        <f t="shared" si="10"/>
        <v>3</v>
      </c>
      <c r="K90" s="3">
        <v>0.34652777777777777</v>
      </c>
      <c r="L90" s="3">
        <f t="shared" si="11"/>
        <v>0.35694444444444445</v>
      </c>
      <c r="M90" s="3">
        <f t="shared" si="12"/>
        <v>0.35625000000000001</v>
      </c>
      <c r="N90" s="2">
        <f t="shared" si="13"/>
        <v>1</v>
      </c>
      <c r="O90" s="2">
        <f t="shared" si="14"/>
        <v>1</v>
      </c>
      <c r="P90" s="2">
        <f t="shared" si="15"/>
        <v>0</v>
      </c>
      <c r="Q90" s="4"/>
      <c r="R90" s="4"/>
      <c r="S90" s="4"/>
      <c r="T90" s="4"/>
      <c r="U90" s="4"/>
      <c r="V90" s="5">
        <v>1</v>
      </c>
      <c r="W90" s="5">
        <v>1</v>
      </c>
      <c r="X90" s="2"/>
      <c r="Y90" s="2" t="s">
        <v>33</v>
      </c>
    </row>
    <row r="91" spans="1:25" x14ac:dyDescent="0.25">
      <c r="A91" t="s">
        <v>8</v>
      </c>
      <c r="B91" s="1">
        <v>43194</v>
      </c>
      <c r="C91" s="2">
        <v>139</v>
      </c>
      <c r="E91" s="3">
        <v>0.34652777777777777</v>
      </c>
      <c r="F91" s="3">
        <v>0.35347222222222219</v>
      </c>
      <c r="G91" s="3">
        <v>0.35694444444444445</v>
      </c>
      <c r="H91" s="2">
        <f t="shared" si="8"/>
        <v>10</v>
      </c>
      <c r="I91" s="2">
        <f t="shared" si="9"/>
        <v>15</v>
      </c>
      <c r="J91" s="2">
        <f t="shared" si="10"/>
        <v>5</v>
      </c>
      <c r="K91" s="3">
        <v>0.34513888888888888</v>
      </c>
      <c r="L91" s="3">
        <f t="shared" si="11"/>
        <v>0.35625000000000001</v>
      </c>
      <c r="M91" s="3">
        <f t="shared" si="12"/>
        <v>0.35555555555555557</v>
      </c>
      <c r="N91" s="2">
        <f t="shared" si="13"/>
        <v>2</v>
      </c>
      <c r="O91" s="2">
        <f t="shared" si="14"/>
        <v>1</v>
      </c>
      <c r="P91" s="2">
        <f t="shared" si="15"/>
        <v>-1</v>
      </c>
      <c r="Q91" s="4"/>
      <c r="R91" s="4"/>
      <c r="S91" s="4"/>
      <c r="T91" s="4"/>
      <c r="U91" s="4"/>
      <c r="V91" s="5"/>
      <c r="W91" s="5">
        <v>1</v>
      </c>
      <c r="X91" s="2"/>
      <c r="Y91" s="2" t="s">
        <v>32</v>
      </c>
    </row>
    <row r="92" spans="1:25" x14ac:dyDescent="0.25">
      <c r="A92" t="s">
        <v>9</v>
      </c>
      <c r="B92" s="1">
        <v>43195</v>
      </c>
      <c r="C92" s="2">
        <v>150</v>
      </c>
      <c r="E92" s="3">
        <v>0.34930555555555554</v>
      </c>
      <c r="F92" s="3">
        <v>0.35833333333333334</v>
      </c>
      <c r="G92" s="3">
        <v>0.36180555555555555</v>
      </c>
      <c r="H92" s="2">
        <f t="shared" si="8"/>
        <v>13</v>
      </c>
      <c r="I92" s="2">
        <f t="shared" si="9"/>
        <v>18</v>
      </c>
      <c r="J92" s="2">
        <f t="shared" si="10"/>
        <v>5</v>
      </c>
      <c r="K92" s="3">
        <v>0.34791666666666665</v>
      </c>
      <c r="L92" s="3">
        <f t="shared" si="11"/>
        <v>0.3611111111111111</v>
      </c>
      <c r="M92" s="3">
        <f t="shared" si="12"/>
        <v>0.35833333333333334</v>
      </c>
      <c r="N92" s="2">
        <f t="shared" si="13"/>
        <v>2</v>
      </c>
      <c r="O92" s="2">
        <f t="shared" si="14"/>
        <v>4</v>
      </c>
      <c r="P92" s="2">
        <f t="shared" si="15"/>
        <v>2</v>
      </c>
      <c r="Q92" s="4"/>
      <c r="R92" s="4"/>
      <c r="S92" s="4"/>
      <c r="T92" s="4"/>
      <c r="U92" s="4"/>
      <c r="V92" s="5"/>
      <c r="W92" s="5"/>
      <c r="X92" s="2"/>
      <c r="Y92" s="2"/>
    </row>
    <row r="93" spans="1:25" x14ac:dyDescent="0.25">
      <c r="A93" t="s">
        <v>10</v>
      </c>
      <c r="B93" s="1">
        <v>43196</v>
      </c>
      <c r="C93" s="2">
        <v>157</v>
      </c>
      <c r="E93" s="3">
        <v>0.3576388888888889</v>
      </c>
      <c r="F93" s="3">
        <v>0.3659722222222222</v>
      </c>
      <c r="G93" s="3">
        <v>0.36944444444444446</v>
      </c>
      <c r="H93" s="2">
        <f t="shared" si="8"/>
        <v>12</v>
      </c>
      <c r="I93" s="2">
        <f t="shared" si="9"/>
        <v>17</v>
      </c>
      <c r="J93" s="2">
        <f t="shared" si="10"/>
        <v>5</v>
      </c>
      <c r="K93" s="3">
        <v>0.3576388888888889</v>
      </c>
      <c r="L93" s="3">
        <f t="shared" si="11"/>
        <v>0.36944444444444446</v>
      </c>
      <c r="M93" s="3">
        <f t="shared" si="12"/>
        <v>0.36736111111111114</v>
      </c>
      <c r="N93" s="2">
        <f t="shared" si="13"/>
        <v>0</v>
      </c>
      <c r="O93" s="2">
        <f t="shared" si="14"/>
        <v>3</v>
      </c>
      <c r="P93" s="2">
        <f t="shared" si="15"/>
        <v>3</v>
      </c>
      <c r="Q93" s="4"/>
      <c r="R93" s="4"/>
      <c r="S93" s="4"/>
      <c r="T93" s="4"/>
      <c r="U93" s="4"/>
      <c r="V93" s="5"/>
      <c r="W93" s="5"/>
      <c r="X93" s="2"/>
      <c r="Y93" s="2"/>
    </row>
    <row r="94" spans="1:25" x14ac:dyDescent="0.25">
      <c r="A94" t="s">
        <v>6</v>
      </c>
      <c r="B94" s="1">
        <v>43199</v>
      </c>
      <c r="C94" s="2">
        <v>150</v>
      </c>
      <c r="E94" s="3">
        <v>0.35069444444444442</v>
      </c>
      <c r="F94" s="3">
        <v>0.35902777777777778</v>
      </c>
      <c r="G94" s="3">
        <v>0.36249999999999999</v>
      </c>
      <c r="H94" s="2">
        <f t="shared" si="8"/>
        <v>12</v>
      </c>
      <c r="I94" s="2">
        <f t="shared" si="9"/>
        <v>17</v>
      </c>
      <c r="J94" s="2">
        <f t="shared" si="10"/>
        <v>5</v>
      </c>
      <c r="K94" s="3">
        <v>0.34791666666666665</v>
      </c>
      <c r="L94" s="3">
        <f t="shared" si="11"/>
        <v>0.36180555555555555</v>
      </c>
      <c r="M94" s="3">
        <f t="shared" si="12"/>
        <v>0.35833333333333334</v>
      </c>
      <c r="N94" s="2">
        <f t="shared" si="13"/>
        <v>4</v>
      </c>
      <c r="O94" s="2">
        <f t="shared" si="14"/>
        <v>5</v>
      </c>
      <c r="P94" s="2">
        <f t="shared" si="15"/>
        <v>1</v>
      </c>
      <c r="Q94" s="4"/>
      <c r="R94" s="4"/>
      <c r="S94" s="4"/>
      <c r="T94" s="4"/>
      <c r="U94" s="4"/>
      <c r="V94" s="5"/>
      <c r="W94" s="5"/>
      <c r="X94" s="2"/>
      <c r="Y94" s="2"/>
    </row>
    <row r="95" spans="1:25" x14ac:dyDescent="0.25">
      <c r="A95" t="s">
        <v>7</v>
      </c>
      <c r="B95" s="1">
        <v>43200</v>
      </c>
      <c r="C95" s="2">
        <v>157</v>
      </c>
      <c r="E95" s="3">
        <v>0.35833333333333334</v>
      </c>
      <c r="F95" s="3">
        <v>0.3666666666666667</v>
      </c>
      <c r="G95" s="3">
        <v>0.37083333333333335</v>
      </c>
      <c r="H95" s="2">
        <f t="shared" si="8"/>
        <v>12</v>
      </c>
      <c r="I95" s="2">
        <f t="shared" si="9"/>
        <v>18</v>
      </c>
      <c r="J95" s="2">
        <f t="shared" si="10"/>
        <v>6</v>
      </c>
      <c r="K95" s="3">
        <v>0.3576388888888889</v>
      </c>
      <c r="L95" s="3">
        <f t="shared" si="11"/>
        <v>0.37083333333333335</v>
      </c>
      <c r="M95" s="3">
        <f t="shared" si="12"/>
        <v>0.36736111111111114</v>
      </c>
      <c r="N95" s="2">
        <f t="shared" si="13"/>
        <v>1</v>
      </c>
      <c r="O95" s="2">
        <f t="shared" si="14"/>
        <v>5</v>
      </c>
      <c r="P95" s="2">
        <f t="shared" si="15"/>
        <v>4</v>
      </c>
      <c r="Q95" s="4"/>
      <c r="R95" s="4"/>
      <c r="S95" s="4"/>
      <c r="T95" s="4"/>
      <c r="U95" s="4"/>
      <c r="V95" s="5"/>
      <c r="W95" s="5"/>
      <c r="X95" s="2"/>
      <c r="Y95" s="2"/>
    </row>
    <row r="96" spans="1:25" x14ac:dyDescent="0.25">
      <c r="A96" t="s">
        <v>8</v>
      </c>
      <c r="B96" s="1">
        <v>43201</v>
      </c>
      <c r="C96" s="2">
        <v>150</v>
      </c>
      <c r="E96" s="3">
        <v>0.34861111111111115</v>
      </c>
      <c r="F96" s="3">
        <v>0.35694444444444445</v>
      </c>
      <c r="G96" s="3">
        <v>0.35972222222222222</v>
      </c>
      <c r="H96" s="2">
        <f t="shared" si="8"/>
        <v>12</v>
      </c>
      <c r="I96" s="2">
        <f t="shared" si="9"/>
        <v>16</v>
      </c>
      <c r="J96" s="2">
        <f t="shared" si="10"/>
        <v>4</v>
      </c>
      <c r="K96" s="3">
        <v>0.34791666666666665</v>
      </c>
      <c r="L96" s="3">
        <f t="shared" si="11"/>
        <v>0.35902777777777778</v>
      </c>
      <c r="M96" s="3">
        <f t="shared" si="12"/>
        <v>0.35833333333333334</v>
      </c>
      <c r="N96" s="2">
        <f t="shared" si="13"/>
        <v>1</v>
      </c>
      <c r="O96" s="2">
        <f t="shared" si="14"/>
        <v>1</v>
      </c>
      <c r="P96" s="2">
        <f t="shared" si="15"/>
        <v>0</v>
      </c>
      <c r="Q96" s="4"/>
      <c r="R96" s="4"/>
      <c r="S96" s="4"/>
      <c r="T96" s="4"/>
      <c r="U96" s="4"/>
      <c r="V96" s="5">
        <v>1</v>
      </c>
      <c r="W96" s="5">
        <v>1</v>
      </c>
      <c r="X96" s="2"/>
      <c r="Y96" s="2" t="s">
        <v>60</v>
      </c>
    </row>
    <row r="97" spans="1:25" x14ac:dyDescent="0.25">
      <c r="A97" t="s">
        <v>9</v>
      </c>
      <c r="B97" s="1">
        <v>43202</v>
      </c>
      <c r="C97" s="2">
        <v>157</v>
      </c>
      <c r="E97" s="3">
        <v>0.3527777777777778</v>
      </c>
      <c r="F97" s="3">
        <v>0.35972222222222222</v>
      </c>
      <c r="G97" s="3">
        <v>0.36319444444444443</v>
      </c>
      <c r="H97" s="2">
        <f t="shared" si="8"/>
        <v>10</v>
      </c>
      <c r="I97" s="2">
        <f t="shared" si="9"/>
        <v>15</v>
      </c>
      <c r="J97" s="2">
        <f t="shared" si="10"/>
        <v>5</v>
      </c>
      <c r="K97" s="3">
        <v>0.3520833333333333</v>
      </c>
      <c r="L97" s="3">
        <f t="shared" si="11"/>
        <v>0.36319444444444443</v>
      </c>
      <c r="M97" s="3">
        <f t="shared" si="12"/>
        <v>0.36180555555555555</v>
      </c>
      <c r="N97" s="2">
        <f t="shared" si="13"/>
        <v>1</v>
      </c>
      <c r="O97" s="2">
        <f t="shared" si="14"/>
        <v>2</v>
      </c>
      <c r="P97" s="2">
        <f t="shared" si="15"/>
        <v>1</v>
      </c>
      <c r="Q97" s="4"/>
      <c r="R97" s="4"/>
      <c r="S97" s="4"/>
      <c r="T97" s="4"/>
      <c r="U97" s="4"/>
      <c r="V97" s="5">
        <v>1</v>
      </c>
      <c r="W97" s="5">
        <v>1</v>
      </c>
      <c r="X97" s="2"/>
      <c r="Y97" s="2" t="s">
        <v>34</v>
      </c>
    </row>
    <row r="98" spans="1:25" x14ac:dyDescent="0.25">
      <c r="A98" t="s">
        <v>10</v>
      </c>
      <c r="B98" s="1">
        <v>43203</v>
      </c>
      <c r="C98" s="2">
        <v>157</v>
      </c>
      <c r="E98" s="3">
        <v>0.3576388888888889</v>
      </c>
      <c r="F98" s="3">
        <v>0.3659722222222222</v>
      </c>
      <c r="G98" s="3">
        <v>0.37013888888888885</v>
      </c>
      <c r="H98" s="2">
        <f t="shared" ref="H98:H129" si="16">MINUTE(F98-E98)</f>
        <v>12</v>
      </c>
      <c r="I98" s="2">
        <f t="shared" si="9"/>
        <v>18</v>
      </c>
      <c r="J98" s="2">
        <f t="shared" ref="J98:J129" si="17">MINUTE(G98-F98)</f>
        <v>6</v>
      </c>
      <c r="K98" s="3">
        <v>0.3576388888888889</v>
      </c>
      <c r="L98" s="3">
        <f t="shared" si="11"/>
        <v>0.37013888888888885</v>
      </c>
      <c r="M98" s="3">
        <f t="shared" si="12"/>
        <v>0.36736111111111114</v>
      </c>
      <c r="N98" s="2">
        <f t="shared" si="13"/>
        <v>0</v>
      </c>
      <c r="O98" s="2">
        <f t="shared" si="14"/>
        <v>4</v>
      </c>
      <c r="P98" s="2">
        <f t="shared" si="15"/>
        <v>4</v>
      </c>
      <c r="Q98" s="4"/>
      <c r="R98" s="4"/>
      <c r="S98" s="4"/>
      <c r="T98" s="4"/>
      <c r="U98" s="4"/>
      <c r="V98" s="5"/>
      <c r="W98" s="5"/>
      <c r="X98" s="2"/>
      <c r="Y98" s="2"/>
    </row>
    <row r="99" spans="1:25" x14ac:dyDescent="0.25">
      <c r="A99" t="s">
        <v>6</v>
      </c>
      <c r="B99" s="1">
        <v>43206</v>
      </c>
      <c r="C99" s="2">
        <v>139</v>
      </c>
      <c r="E99" s="3">
        <v>0.3527777777777778</v>
      </c>
      <c r="F99" s="3">
        <v>0.36180555555555555</v>
      </c>
      <c r="G99" s="3">
        <v>0.36527777777777781</v>
      </c>
      <c r="H99" s="2">
        <f t="shared" si="16"/>
        <v>13</v>
      </c>
      <c r="I99" s="2">
        <f t="shared" si="9"/>
        <v>18</v>
      </c>
      <c r="J99" s="2">
        <f t="shared" si="17"/>
        <v>5</v>
      </c>
      <c r="K99" s="3">
        <v>0.35000000000000003</v>
      </c>
      <c r="L99" s="3">
        <f t="shared" si="11"/>
        <v>0.36458333333333337</v>
      </c>
      <c r="M99" s="3">
        <f t="shared" si="12"/>
        <v>0.36041666666666672</v>
      </c>
      <c r="N99" s="2">
        <f t="shared" si="13"/>
        <v>4</v>
      </c>
      <c r="O99" s="2">
        <f t="shared" si="14"/>
        <v>6</v>
      </c>
      <c r="P99" s="2">
        <f t="shared" si="15"/>
        <v>2</v>
      </c>
      <c r="Q99" s="4"/>
      <c r="R99" s="4"/>
      <c r="S99" s="4"/>
      <c r="T99" s="4"/>
      <c r="U99" s="4"/>
      <c r="V99" s="5"/>
      <c r="W99" s="5"/>
      <c r="X99" s="2"/>
      <c r="Y99" s="2"/>
    </row>
    <row r="100" spans="1:25" x14ac:dyDescent="0.25">
      <c r="A100" t="s">
        <v>7</v>
      </c>
      <c r="B100" s="1">
        <v>43207</v>
      </c>
      <c r="C100" s="2">
        <v>157</v>
      </c>
      <c r="E100" s="3">
        <v>0.3527777777777778</v>
      </c>
      <c r="F100" s="3">
        <v>0.35972222222222222</v>
      </c>
      <c r="G100" s="3">
        <v>0.36388888888888887</v>
      </c>
      <c r="H100" s="2">
        <f t="shared" si="16"/>
        <v>10</v>
      </c>
      <c r="I100" s="2">
        <f t="shared" si="9"/>
        <v>16</v>
      </c>
      <c r="J100" s="2">
        <f t="shared" si="17"/>
        <v>6</v>
      </c>
      <c r="K100" s="3">
        <v>0.3520833333333333</v>
      </c>
      <c r="L100" s="3">
        <f t="shared" si="11"/>
        <v>0.36388888888888887</v>
      </c>
      <c r="M100" s="3">
        <f t="shared" si="12"/>
        <v>0.36180555555555555</v>
      </c>
      <c r="N100" s="2">
        <f t="shared" si="13"/>
        <v>1</v>
      </c>
      <c r="O100" s="2">
        <f t="shared" si="14"/>
        <v>3</v>
      </c>
      <c r="P100" s="2">
        <f t="shared" si="15"/>
        <v>2</v>
      </c>
      <c r="Q100" s="4"/>
      <c r="R100" s="4"/>
      <c r="S100" s="4"/>
      <c r="T100" s="4"/>
      <c r="U100" s="4"/>
      <c r="V100" s="5"/>
      <c r="W100" s="5"/>
      <c r="X100" s="2"/>
      <c r="Y100" s="2"/>
    </row>
    <row r="101" spans="1:25" x14ac:dyDescent="0.25">
      <c r="A101" t="s">
        <v>8</v>
      </c>
      <c r="B101" s="1">
        <v>43208</v>
      </c>
      <c r="C101" s="2">
        <v>139</v>
      </c>
      <c r="E101" s="3">
        <v>0.34861111111111115</v>
      </c>
      <c r="F101" s="3">
        <v>0.35833333333333334</v>
      </c>
      <c r="G101" s="3">
        <v>0.3611111111111111</v>
      </c>
      <c r="H101" s="2">
        <f t="shared" si="16"/>
        <v>14</v>
      </c>
      <c r="I101" s="2">
        <f t="shared" si="9"/>
        <v>18</v>
      </c>
      <c r="J101" s="2">
        <f t="shared" si="17"/>
        <v>4</v>
      </c>
      <c r="K101" s="3">
        <v>0.34513888888888888</v>
      </c>
      <c r="L101" s="3">
        <f t="shared" si="11"/>
        <v>0.36041666666666666</v>
      </c>
      <c r="M101" s="3">
        <f t="shared" si="12"/>
        <v>0.35555555555555557</v>
      </c>
      <c r="N101" s="2">
        <f t="shared" si="13"/>
        <v>5</v>
      </c>
      <c r="O101" s="2">
        <f t="shared" si="14"/>
        <v>7</v>
      </c>
      <c r="P101" s="2">
        <f t="shared" si="15"/>
        <v>2</v>
      </c>
      <c r="Q101" s="4"/>
      <c r="R101" s="4"/>
      <c r="S101" s="4"/>
      <c r="T101" s="4"/>
      <c r="U101" s="4"/>
      <c r="V101" s="5"/>
      <c r="W101" s="5"/>
      <c r="X101" s="2"/>
      <c r="Y101" s="2"/>
    </row>
    <row r="102" spans="1:25" x14ac:dyDescent="0.25">
      <c r="A102" t="s">
        <v>9</v>
      </c>
      <c r="B102" s="1">
        <v>43209</v>
      </c>
      <c r="C102" s="2">
        <v>150</v>
      </c>
      <c r="E102" s="3">
        <v>0.3444444444444445</v>
      </c>
      <c r="F102" s="3">
        <v>0.35347222222222219</v>
      </c>
      <c r="G102" s="3">
        <v>0.35625000000000001</v>
      </c>
      <c r="H102" s="2">
        <f t="shared" si="16"/>
        <v>13</v>
      </c>
      <c r="I102" s="2">
        <f t="shared" si="9"/>
        <v>17</v>
      </c>
      <c r="J102" s="2">
        <f t="shared" si="17"/>
        <v>4</v>
      </c>
      <c r="K102" s="3">
        <v>0.3430555555555555</v>
      </c>
      <c r="L102" s="3">
        <f t="shared" si="11"/>
        <v>0.35555555555555557</v>
      </c>
      <c r="M102" s="3">
        <f t="shared" si="12"/>
        <v>0.35347222222222219</v>
      </c>
      <c r="N102" s="2">
        <f t="shared" si="13"/>
        <v>2</v>
      </c>
      <c r="O102" s="2">
        <f t="shared" si="14"/>
        <v>3</v>
      </c>
      <c r="P102" s="2">
        <f t="shared" si="15"/>
        <v>1</v>
      </c>
      <c r="Q102" s="4"/>
      <c r="R102" s="4"/>
      <c r="S102" s="4"/>
      <c r="T102" s="4"/>
      <c r="U102" s="4"/>
      <c r="V102" s="5"/>
      <c r="W102" s="5"/>
      <c r="X102" s="2"/>
      <c r="Y102" s="2"/>
    </row>
    <row r="103" spans="1:25" x14ac:dyDescent="0.25">
      <c r="A103" t="s">
        <v>10</v>
      </c>
      <c r="B103" s="1">
        <v>43210</v>
      </c>
      <c r="C103" s="2">
        <v>150</v>
      </c>
      <c r="E103" s="3">
        <v>0.34791666666666665</v>
      </c>
      <c r="F103" s="3">
        <v>0.35625000000000001</v>
      </c>
      <c r="G103" s="3">
        <v>0.35833333333333334</v>
      </c>
      <c r="H103" s="2">
        <f t="shared" si="16"/>
        <v>12</v>
      </c>
      <c r="I103" s="2">
        <f t="shared" si="9"/>
        <v>15</v>
      </c>
      <c r="J103" s="2">
        <f t="shared" si="17"/>
        <v>3</v>
      </c>
      <c r="K103" s="3">
        <v>0.34791666666666665</v>
      </c>
      <c r="L103" s="3">
        <f t="shared" si="11"/>
        <v>0.3576388888888889</v>
      </c>
      <c r="M103" s="3">
        <f t="shared" si="12"/>
        <v>0.35833333333333334</v>
      </c>
      <c r="N103" s="2">
        <f t="shared" si="13"/>
        <v>0</v>
      </c>
      <c r="O103" s="2">
        <f t="shared" si="14"/>
        <v>-1</v>
      </c>
      <c r="P103" s="2">
        <f t="shared" si="15"/>
        <v>-1</v>
      </c>
      <c r="Q103" s="4"/>
      <c r="R103" s="4">
        <v>1</v>
      </c>
      <c r="S103" s="4"/>
      <c r="T103" s="4">
        <v>1</v>
      </c>
      <c r="U103" s="4">
        <v>1</v>
      </c>
      <c r="V103" s="5"/>
      <c r="W103" s="5"/>
      <c r="X103" s="2"/>
      <c r="Y103" s="2"/>
    </row>
    <row r="104" spans="1:25" x14ac:dyDescent="0.25">
      <c r="A104" t="s">
        <v>6</v>
      </c>
      <c r="B104" s="1">
        <v>43213</v>
      </c>
      <c r="C104" s="2">
        <v>157</v>
      </c>
      <c r="E104" s="3">
        <v>0.34791666666666665</v>
      </c>
      <c r="F104" s="3">
        <v>0.35555555555555557</v>
      </c>
      <c r="G104" s="3">
        <v>0.36041666666666666</v>
      </c>
      <c r="H104" s="2">
        <f t="shared" si="16"/>
        <v>11</v>
      </c>
      <c r="I104" s="2">
        <f t="shared" si="9"/>
        <v>18</v>
      </c>
      <c r="J104" s="2">
        <f t="shared" si="17"/>
        <v>7</v>
      </c>
      <c r="K104" s="3">
        <v>0.34652777777777777</v>
      </c>
      <c r="L104" s="3">
        <f t="shared" si="11"/>
        <v>0.36041666666666666</v>
      </c>
      <c r="M104" s="3">
        <f t="shared" si="12"/>
        <v>0.35625000000000001</v>
      </c>
      <c r="N104" s="2">
        <f t="shared" si="13"/>
        <v>2</v>
      </c>
      <c r="O104" s="2">
        <f t="shared" si="14"/>
        <v>6</v>
      </c>
      <c r="P104" s="2">
        <f t="shared" si="15"/>
        <v>4</v>
      </c>
      <c r="Q104" s="4"/>
      <c r="R104" s="4"/>
      <c r="S104" s="4"/>
      <c r="T104" s="4"/>
      <c r="U104" s="4"/>
      <c r="V104" s="5"/>
      <c r="W104" s="5"/>
      <c r="X104" s="2"/>
      <c r="Y104" s="2"/>
    </row>
    <row r="105" spans="1:25" x14ac:dyDescent="0.25">
      <c r="A105" t="s">
        <v>7</v>
      </c>
      <c r="B105" s="1">
        <v>43214</v>
      </c>
      <c r="C105" s="2">
        <v>139</v>
      </c>
      <c r="E105" s="3">
        <v>0.35138888888888892</v>
      </c>
      <c r="F105" s="3">
        <v>0.36041666666666666</v>
      </c>
      <c r="G105" s="3">
        <v>0.36388888888888887</v>
      </c>
      <c r="H105" s="2">
        <f t="shared" si="16"/>
        <v>13</v>
      </c>
      <c r="I105" s="2">
        <f t="shared" si="9"/>
        <v>18</v>
      </c>
      <c r="J105" s="2">
        <f t="shared" si="17"/>
        <v>5</v>
      </c>
      <c r="K105" s="3">
        <v>0.35000000000000003</v>
      </c>
      <c r="L105" s="3">
        <f t="shared" si="11"/>
        <v>0.36319444444444443</v>
      </c>
      <c r="M105" s="3">
        <f t="shared" si="12"/>
        <v>0.36041666666666672</v>
      </c>
      <c r="N105" s="2">
        <f t="shared" si="13"/>
        <v>2</v>
      </c>
      <c r="O105" s="2">
        <f t="shared" si="14"/>
        <v>4</v>
      </c>
      <c r="P105" s="2">
        <f t="shared" si="15"/>
        <v>2</v>
      </c>
      <c r="Q105" s="4"/>
      <c r="R105" s="4"/>
      <c r="S105" s="4"/>
      <c r="T105" s="4"/>
      <c r="U105" s="4"/>
      <c r="V105" s="5"/>
      <c r="W105" s="5"/>
      <c r="X105" s="2"/>
      <c r="Y105" s="2"/>
    </row>
    <row r="106" spans="1:25" x14ac:dyDescent="0.25">
      <c r="A106" t="s">
        <v>8</v>
      </c>
      <c r="B106" s="1">
        <v>43215</v>
      </c>
      <c r="C106" s="2">
        <v>157</v>
      </c>
      <c r="E106" s="3">
        <v>0.3520833333333333</v>
      </c>
      <c r="F106" s="3">
        <v>0.36041666666666666</v>
      </c>
      <c r="G106" s="3">
        <v>0.36249999999999999</v>
      </c>
      <c r="H106" s="2">
        <f t="shared" si="16"/>
        <v>12</v>
      </c>
      <c r="I106" s="2">
        <f t="shared" si="9"/>
        <v>15</v>
      </c>
      <c r="J106" s="2">
        <f t="shared" si="17"/>
        <v>3</v>
      </c>
      <c r="K106" s="3">
        <v>0.3520833333333333</v>
      </c>
      <c r="L106" s="3">
        <f t="shared" si="11"/>
        <v>0.36249999999999999</v>
      </c>
      <c r="M106" s="3">
        <f t="shared" si="12"/>
        <v>0.36180555555555555</v>
      </c>
      <c r="N106" s="2">
        <f t="shared" si="13"/>
        <v>0</v>
      </c>
      <c r="O106" s="2">
        <f t="shared" si="14"/>
        <v>1</v>
      </c>
      <c r="P106" s="2">
        <f t="shared" si="15"/>
        <v>1</v>
      </c>
      <c r="Q106" s="4"/>
      <c r="R106" s="4"/>
      <c r="S106" s="4"/>
      <c r="T106" s="4"/>
      <c r="U106" s="4"/>
      <c r="V106" s="5"/>
      <c r="W106" s="5"/>
      <c r="X106" s="2"/>
      <c r="Y106" s="2"/>
    </row>
    <row r="107" spans="1:25" x14ac:dyDescent="0.25">
      <c r="A107" t="s">
        <v>9</v>
      </c>
      <c r="B107" s="1">
        <v>43216</v>
      </c>
      <c r="C107" s="2">
        <v>150</v>
      </c>
      <c r="E107" s="3">
        <v>0.34930555555555554</v>
      </c>
      <c r="F107" s="3">
        <v>0.35833333333333334</v>
      </c>
      <c r="G107" s="3">
        <v>0.3611111111111111</v>
      </c>
      <c r="H107" s="2">
        <f t="shared" si="16"/>
        <v>13</v>
      </c>
      <c r="I107" s="2">
        <f t="shared" si="9"/>
        <v>17</v>
      </c>
      <c r="J107" s="2">
        <f t="shared" si="17"/>
        <v>4</v>
      </c>
      <c r="K107" s="3">
        <v>0.3430555555555555</v>
      </c>
      <c r="L107" s="3">
        <f t="shared" si="11"/>
        <v>0.36041666666666666</v>
      </c>
      <c r="M107" s="3">
        <f t="shared" si="12"/>
        <v>0.35347222222222219</v>
      </c>
      <c r="N107" s="2">
        <f t="shared" si="13"/>
        <v>9</v>
      </c>
      <c r="O107" s="2">
        <f t="shared" si="14"/>
        <v>10</v>
      </c>
      <c r="P107" s="2">
        <f t="shared" si="15"/>
        <v>1</v>
      </c>
      <c r="Q107" s="4"/>
      <c r="R107" s="4"/>
      <c r="S107" s="4"/>
      <c r="T107" s="4"/>
      <c r="U107" s="4"/>
      <c r="V107" s="5">
        <v>1</v>
      </c>
      <c r="W107" s="5">
        <v>1</v>
      </c>
      <c r="X107" s="2"/>
      <c r="Y107" s="2" t="s">
        <v>35</v>
      </c>
    </row>
    <row r="108" spans="1:25" x14ac:dyDescent="0.25">
      <c r="A108" t="s">
        <v>10</v>
      </c>
      <c r="B108" s="1">
        <v>43217</v>
      </c>
      <c r="C108" s="2">
        <v>157</v>
      </c>
      <c r="E108" s="3">
        <v>0.3520833333333333</v>
      </c>
      <c r="F108" s="3">
        <v>0.36041666666666666</v>
      </c>
      <c r="G108" s="3">
        <v>0.36249999999999999</v>
      </c>
      <c r="H108" s="2">
        <f t="shared" si="16"/>
        <v>12</v>
      </c>
      <c r="I108" s="2">
        <f t="shared" si="9"/>
        <v>15</v>
      </c>
      <c r="J108" s="2">
        <f t="shared" si="17"/>
        <v>3</v>
      </c>
      <c r="K108" s="3">
        <v>0.3520833333333333</v>
      </c>
      <c r="L108" s="3">
        <f t="shared" si="11"/>
        <v>0.36249999999999999</v>
      </c>
      <c r="M108" s="3">
        <f t="shared" si="12"/>
        <v>0.36180555555555555</v>
      </c>
      <c r="N108" s="2">
        <f t="shared" si="13"/>
        <v>0</v>
      </c>
      <c r="O108" s="2">
        <f t="shared" si="14"/>
        <v>1</v>
      </c>
      <c r="P108" s="2">
        <f t="shared" si="15"/>
        <v>1</v>
      </c>
      <c r="Q108" s="4"/>
      <c r="R108" s="4"/>
      <c r="S108" s="4"/>
      <c r="T108" s="4"/>
      <c r="U108" s="4"/>
      <c r="V108" s="5"/>
      <c r="W108" s="5"/>
      <c r="X108" s="2">
        <v>6</v>
      </c>
      <c r="Y108" s="2"/>
    </row>
    <row r="109" spans="1:25" x14ac:dyDescent="0.25">
      <c r="A109" t="s">
        <v>6</v>
      </c>
      <c r="B109" s="1">
        <v>43220</v>
      </c>
      <c r="C109" s="2">
        <v>150</v>
      </c>
      <c r="E109" s="3">
        <v>0.3430555555555555</v>
      </c>
      <c r="F109" s="3">
        <v>0.35138888888888892</v>
      </c>
      <c r="G109" s="3">
        <v>0.35416666666666669</v>
      </c>
      <c r="H109" s="2">
        <f t="shared" si="16"/>
        <v>12</v>
      </c>
      <c r="I109" s="2">
        <f t="shared" si="9"/>
        <v>16</v>
      </c>
      <c r="J109" s="2">
        <f t="shared" si="17"/>
        <v>4</v>
      </c>
      <c r="K109" s="3">
        <v>0.3430555555555555</v>
      </c>
      <c r="L109" s="3">
        <f t="shared" si="11"/>
        <v>0.35347222222222224</v>
      </c>
      <c r="M109" s="3">
        <f t="shared" si="12"/>
        <v>0.35347222222222219</v>
      </c>
      <c r="N109" s="2">
        <f t="shared" si="13"/>
        <v>0</v>
      </c>
      <c r="O109" s="2">
        <f t="shared" si="14"/>
        <v>0</v>
      </c>
      <c r="P109" s="2">
        <f t="shared" si="15"/>
        <v>0</v>
      </c>
      <c r="Q109" s="4"/>
      <c r="R109" s="4"/>
      <c r="S109" s="4"/>
      <c r="T109" s="4"/>
      <c r="U109" s="4"/>
      <c r="V109" s="5"/>
      <c r="W109" s="5"/>
      <c r="X109" s="2"/>
      <c r="Y109" s="2"/>
    </row>
    <row r="110" spans="1:25" x14ac:dyDescent="0.25">
      <c r="A110" t="s">
        <v>8</v>
      </c>
      <c r="B110" s="1">
        <v>43222</v>
      </c>
      <c r="C110" s="2">
        <v>157</v>
      </c>
      <c r="E110" s="3">
        <v>0.3527777777777778</v>
      </c>
      <c r="F110" s="3">
        <v>0.36041666666666666</v>
      </c>
      <c r="G110" s="3">
        <v>0.36458333333333331</v>
      </c>
      <c r="H110" s="2">
        <f t="shared" si="16"/>
        <v>11</v>
      </c>
      <c r="I110" s="2">
        <f t="shared" si="9"/>
        <v>17</v>
      </c>
      <c r="J110" s="2">
        <f t="shared" si="17"/>
        <v>6</v>
      </c>
      <c r="K110" s="3">
        <v>0.3520833333333333</v>
      </c>
      <c r="L110" s="3">
        <f t="shared" si="11"/>
        <v>0.36458333333333331</v>
      </c>
      <c r="M110" s="3">
        <f t="shared" si="12"/>
        <v>0.36180555555555555</v>
      </c>
      <c r="N110" s="2">
        <f t="shared" si="13"/>
        <v>1</v>
      </c>
      <c r="O110" s="2">
        <f t="shared" si="14"/>
        <v>4</v>
      </c>
      <c r="P110" s="2">
        <f t="shared" si="15"/>
        <v>3</v>
      </c>
      <c r="Q110" s="4"/>
      <c r="R110" s="4"/>
      <c r="S110" s="4"/>
      <c r="T110" s="4"/>
      <c r="U110" s="4"/>
      <c r="V110" s="5"/>
      <c r="W110" s="5"/>
      <c r="X110" s="2"/>
      <c r="Y110" s="2"/>
    </row>
    <row r="111" spans="1:25" x14ac:dyDescent="0.25">
      <c r="A111" t="s">
        <v>9</v>
      </c>
      <c r="B111" s="1">
        <v>43223</v>
      </c>
      <c r="C111" s="2">
        <v>150</v>
      </c>
      <c r="E111" s="3">
        <v>0.34861111111111115</v>
      </c>
      <c r="F111" s="3">
        <v>0.3576388888888889</v>
      </c>
      <c r="G111" s="3">
        <v>0.3611111111111111</v>
      </c>
      <c r="H111" s="2">
        <f t="shared" si="16"/>
        <v>13</v>
      </c>
      <c r="I111" s="2">
        <f t="shared" si="9"/>
        <v>18</v>
      </c>
      <c r="J111" s="2">
        <f t="shared" si="17"/>
        <v>5</v>
      </c>
      <c r="K111" s="3">
        <v>0.34791666666666665</v>
      </c>
      <c r="L111" s="3">
        <f t="shared" si="11"/>
        <v>0.36041666666666666</v>
      </c>
      <c r="M111" s="3">
        <f t="shared" si="12"/>
        <v>0.35833333333333334</v>
      </c>
      <c r="N111" s="2">
        <f t="shared" si="13"/>
        <v>1</v>
      </c>
      <c r="O111" s="2">
        <f t="shared" si="14"/>
        <v>3</v>
      </c>
      <c r="P111" s="2">
        <f t="shared" si="15"/>
        <v>2</v>
      </c>
      <c r="Q111" s="4"/>
      <c r="R111" s="4"/>
      <c r="S111" s="4"/>
      <c r="T111" s="4"/>
      <c r="U111" s="4"/>
      <c r="V111" s="5"/>
      <c r="W111" s="5"/>
      <c r="X111" s="2"/>
      <c r="Y111" s="2"/>
    </row>
    <row r="112" spans="1:25" x14ac:dyDescent="0.25">
      <c r="A112" t="s">
        <v>10</v>
      </c>
      <c r="B112" s="1">
        <v>43224</v>
      </c>
      <c r="C112" s="2">
        <v>150</v>
      </c>
      <c r="E112" s="3">
        <v>0.34930555555555554</v>
      </c>
      <c r="F112" s="3">
        <v>0.35833333333333334</v>
      </c>
      <c r="G112" s="3">
        <v>0.3611111111111111</v>
      </c>
      <c r="H112" s="2">
        <f t="shared" si="16"/>
        <v>13</v>
      </c>
      <c r="I112" s="2">
        <f t="shared" si="9"/>
        <v>17</v>
      </c>
      <c r="J112" s="2">
        <f t="shared" si="17"/>
        <v>4</v>
      </c>
      <c r="K112" s="3">
        <v>0.34791666666666665</v>
      </c>
      <c r="L112" s="3">
        <f t="shared" si="11"/>
        <v>0.36041666666666666</v>
      </c>
      <c r="M112" s="3">
        <f t="shared" si="12"/>
        <v>0.35833333333333334</v>
      </c>
      <c r="N112" s="2">
        <f t="shared" si="13"/>
        <v>2</v>
      </c>
      <c r="O112" s="2">
        <f t="shared" si="14"/>
        <v>3</v>
      </c>
      <c r="P112" s="2">
        <f t="shared" si="15"/>
        <v>1</v>
      </c>
      <c r="Q112" s="4"/>
      <c r="R112" s="4"/>
      <c r="S112" s="4"/>
      <c r="T112" s="4"/>
      <c r="U112" s="4"/>
      <c r="V112" s="5"/>
      <c r="W112" s="5"/>
      <c r="X112" s="2"/>
      <c r="Y112" s="2"/>
    </row>
    <row r="113" spans="1:25" x14ac:dyDescent="0.25">
      <c r="A113" t="s">
        <v>8</v>
      </c>
      <c r="B113" s="1">
        <v>43229</v>
      </c>
      <c r="C113" s="2">
        <v>157</v>
      </c>
      <c r="E113" s="3">
        <v>0.3520833333333333</v>
      </c>
      <c r="F113" s="3">
        <v>0.35972222222222222</v>
      </c>
      <c r="G113" s="3">
        <v>0.36319444444444443</v>
      </c>
      <c r="H113" s="2">
        <f t="shared" si="16"/>
        <v>11</v>
      </c>
      <c r="I113" s="2">
        <f t="shared" si="9"/>
        <v>16</v>
      </c>
      <c r="J113" s="2">
        <f t="shared" si="17"/>
        <v>5</v>
      </c>
      <c r="K113" s="3">
        <v>0.3520833333333333</v>
      </c>
      <c r="L113" s="3">
        <f t="shared" si="11"/>
        <v>0.36319444444444443</v>
      </c>
      <c r="M113" s="3">
        <f t="shared" si="12"/>
        <v>0.36180555555555555</v>
      </c>
      <c r="N113" s="2">
        <f t="shared" si="13"/>
        <v>0</v>
      </c>
      <c r="O113" s="2">
        <f t="shared" si="14"/>
        <v>2</v>
      </c>
      <c r="P113" s="2">
        <f t="shared" si="15"/>
        <v>2</v>
      </c>
      <c r="Q113" s="4"/>
      <c r="R113" s="4"/>
      <c r="S113" s="4"/>
      <c r="T113" s="4"/>
      <c r="U113" s="4"/>
      <c r="V113" s="5"/>
      <c r="W113" s="5"/>
      <c r="X113" s="2"/>
      <c r="Y113" s="2"/>
    </row>
    <row r="114" spans="1:25" x14ac:dyDescent="0.25">
      <c r="A114" t="s">
        <v>9</v>
      </c>
      <c r="B114" s="1">
        <v>43230</v>
      </c>
      <c r="C114" s="2">
        <v>157</v>
      </c>
      <c r="E114" s="3">
        <v>0.34722222222222227</v>
      </c>
      <c r="F114" s="3">
        <v>0.35625000000000001</v>
      </c>
      <c r="G114" s="3">
        <v>0.35902777777777778</v>
      </c>
      <c r="H114" s="2">
        <f t="shared" si="16"/>
        <v>13</v>
      </c>
      <c r="I114" s="2">
        <f t="shared" si="9"/>
        <v>17</v>
      </c>
      <c r="J114" s="2">
        <f t="shared" si="17"/>
        <v>4</v>
      </c>
      <c r="K114" s="3">
        <v>0.34652777777777777</v>
      </c>
      <c r="L114" s="3">
        <f t="shared" si="11"/>
        <v>0.35902777777777778</v>
      </c>
      <c r="M114" s="3">
        <f t="shared" si="12"/>
        <v>0.35625000000000001</v>
      </c>
      <c r="N114" s="2">
        <f t="shared" si="13"/>
        <v>1</v>
      </c>
      <c r="O114" s="2">
        <f t="shared" si="14"/>
        <v>4</v>
      </c>
      <c r="P114" s="2">
        <f t="shared" si="15"/>
        <v>3</v>
      </c>
      <c r="Q114" s="4"/>
      <c r="R114" s="4"/>
      <c r="S114" s="4"/>
      <c r="T114" s="4"/>
      <c r="U114" s="4"/>
      <c r="V114" s="5"/>
      <c r="W114" s="5"/>
      <c r="X114" s="2"/>
      <c r="Y114" s="2"/>
    </row>
    <row r="115" spans="1:25" x14ac:dyDescent="0.25">
      <c r="A115" t="s">
        <v>10</v>
      </c>
      <c r="B115" s="1">
        <v>43231</v>
      </c>
      <c r="C115" s="2">
        <v>157</v>
      </c>
      <c r="E115" s="3">
        <v>0.3520833333333333</v>
      </c>
      <c r="F115" s="3">
        <v>0.36041666666666666</v>
      </c>
      <c r="G115" s="3">
        <v>0.36388888888888887</v>
      </c>
      <c r="H115" s="2">
        <f t="shared" si="16"/>
        <v>12</v>
      </c>
      <c r="I115" s="2">
        <f t="shared" si="9"/>
        <v>17</v>
      </c>
      <c r="J115" s="2">
        <f t="shared" si="17"/>
        <v>5</v>
      </c>
      <c r="K115" s="3">
        <v>0.3520833333333333</v>
      </c>
      <c r="L115" s="3">
        <f t="shared" si="11"/>
        <v>0.36388888888888887</v>
      </c>
      <c r="M115" s="3">
        <f t="shared" si="12"/>
        <v>0.36180555555555555</v>
      </c>
      <c r="N115" s="2">
        <f t="shared" si="13"/>
        <v>0</v>
      </c>
      <c r="O115" s="2">
        <f t="shared" si="14"/>
        <v>3</v>
      </c>
      <c r="P115" s="2">
        <f t="shared" si="15"/>
        <v>3</v>
      </c>
      <c r="Q115" s="4"/>
      <c r="R115" s="4"/>
      <c r="S115" s="4"/>
      <c r="T115" s="4"/>
      <c r="U115" s="4"/>
      <c r="V115" s="5"/>
      <c r="W115" s="5"/>
      <c r="X115" s="2"/>
      <c r="Y115" s="2"/>
    </row>
    <row r="116" spans="1:25" x14ac:dyDescent="0.25">
      <c r="A116" t="s">
        <v>6</v>
      </c>
      <c r="B116" s="1">
        <v>43234</v>
      </c>
      <c r="C116" s="2">
        <v>150</v>
      </c>
      <c r="E116" s="3">
        <v>0.34027777777777773</v>
      </c>
      <c r="F116" s="3">
        <v>0.35069444444444442</v>
      </c>
      <c r="G116" s="3">
        <v>0.35347222222222219</v>
      </c>
      <c r="H116" s="2">
        <f t="shared" si="16"/>
        <v>15</v>
      </c>
      <c r="I116" s="2">
        <f t="shared" si="9"/>
        <v>19</v>
      </c>
      <c r="J116" s="2">
        <f t="shared" si="17"/>
        <v>4</v>
      </c>
      <c r="K116" s="3">
        <v>0.33819444444444446</v>
      </c>
      <c r="L116" s="3">
        <f t="shared" si="11"/>
        <v>0.35277777777777775</v>
      </c>
      <c r="M116" s="3">
        <f t="shared" si="12"/>
        <v>0.34861111111111115</v>
      </c>
      <c r="N116" s="2">
        <f t="shared" si="13"/>
        <v>3</v>
      </c>
      <c r="O116" s="2">
        <f t="shared" si="14"/>
        <v>6</v>
      </c>
      <c r="P116" s="2">
        <f t="shared" si="15"/>
        <v>3</v>
      </c>
      <c r="Q116" s="4"/>
      <c r="R116" s="4"/>
      <c r="S116" s="4"/>
      <c r="T116" s="4"/>
      <c r="U116" s="4"/>
      <c r="V116" s="5"/>
      <c r="W116" s="5"/>
      <c r="X116" s="2"/>
      <c r="Y116" s="2"/>
    </row>
    <row r="117" spans="1:25" x14ac:dyDescent="0.25">
      <c r="A117" t="s">
        <v>7</v>
      </c>
      <c r="B117" s="1">
        <v>43235</v>
      </c>
      <c r="C117" s="2">
        <v>139</v>
      </c>
      <c r="E117" s="3">
        <v>0.34513888888888888</v>
      </c>
      <c r="F117" s="3">
        <v>0.35347222222222219</v>
      </c>
      <c r="G117" s="3">
        <v>0.35694444444444445</v>
      </c>
      <c r="H117" s="2">
        <f t="shared" si="16"/>
        <v>12</v>
      </c>
      <c r="I117" s="2">
        <f t="shared" si="9"/>
        <v>17</v>
      </c>
      <c r="J117" s="2">
        <f t="shared" si="17"/>
        <v>5</v>
      </c>
      <c r="K117" s="3">
        <v>0.34513888888888888</v>
      </c>
      <c r="L117" s="3">
        <f t="shared" si="11"/>
        <v>0.35625000000000001</v>
      </c>
      <c r="M117" s="3">
        <f t="shared" si="12"/>
        <v>0.35555555555555557</v>
      </c>
      <c r="N117" s="2">
        <f t="shared" si="13"/>
        <v>0</v>
      </c>
      <c r="O117" s="2">
        <f t="shared" si="14"/>
        <v>1</v>
      </c>
      <c r="P117" s="2">
        <f t="shared" si="15"/>
        <v>1</v>
      </c>
      <c r="Q117" s="4"/>
      <c r="R117" s="4"/>
      <c r="S117" s="4"/>
      <c r="T117" s="4"/>
      <c r="U117" s="4"/>
      <c r="V117" s="5"/>
      <c r="W117" s="5">
        <v>1</v>
      </c>
      <c r="X117" s="2"/>
      <c r="Y117" s="2" t="s">
        <v>36</v>
      </c>
    </row>
    <row r="118" spans="1:25" x14ac:dyDescent="0.25">
      <c r="A118" t="s">
        <v>8</v>
      </c>
      <c r="B118" s="1">
        <v>43236</v>
      </c>
      <c r="C118" s="2">
        <v>157</v>
      </c>
      <c r="E118" s="3">
        <v>0.3520833333333333</v>
      </c>
      <c r="F118" s="3">
        <v>0.3611111111111111</v>
      </c>
      <c r="G118" s="3">
        <v>0.36388888888888887</v>
      </c>
      <c r="H118" s="2">
        <f t="shared" si="16"/>
        <v>13</v>
      </c>
      <c r="I118" s="2">
        <f t="shared" si="9"/>
        <v>17</v>
      </c>
      <c r="J118" s="2">
        <f t="shared" si="17"/>
        <v>4</v>
      </c>
      <c r="K118" s="3">
        <v>0.3520833333333333</v>
      </c>
      <c r="L118" s="3">
        <f t="shared" si="11"/>
        <v>0.36388888888888887</v>
      </c>
      <c r="M118" s="3">
        <f t="shared" si="12"/>
        <v>0.36180555555555555</v>
      </c>
      <c r="N118" s="2">
        <f t="shared" si="13"/>
        <v>0</v>
      </c>
      <c r="O118" s="2">
        <f t="shared" si="14"/>
        <v>3</v>
      </c>
      <c r="P118" s="2">
        <f t="shared" si="15"/>
        <v>3</v>
      </c>
      <c r="Q118" s="4"/>
      <c r="R118" s="4"/>
      <c r="S118" s="4"/>
      <c r="T118" s="4"/>
      <c r="U118" s="4"/>
      <c r="V118" s="5">
        <v>1</v>
      </c>
      <c r="W118" s="5">
        <v>1</v>
      </c>
      <c r="X118" s="2"/>
      <c r="Y118" s="2" t="s">
        <v>37</v>
      </c>
    </row>
    <row r="119" spans="1:25" x14ac:dyDescent="0.25">
      <c r="A119" t="s">
        <v>6</v>
      </c>
      <c r="B119" s="1">
        <v>43241</v>
      </c>
      <c r="C119" s="2">
        <v>157</v>
      </c>
      <c r="E119" s="3">
        <v>0.35833333333333334</v>
      </c>
      <c r="F119" s="3">
        <v>0.3659722222222222</v>
      </c>
      <c r="G119" s="3">
        <v>0.37013888888888885</v>
      </c>
      <c r="H119" s="2">
        <f t="shared" si="16"/>
        <v>11</v>
      </c>
      <c r="I119" s="2">
        <f t="shared" si="9"/>
        <v>17</v>
      </c>
      <c r="J119" s="2">
        <f t="shared" si="17"/>
        <v>6</v>
      </c>
      <c r="K119" s="3">
        <v>0.3576388888888889</v>
      </c>
      <c r="L119" s="3">
        <f t="shared" si="11"/>
        <v>0.37013888888888885</v>
      </c>
      <c r="M119" s="3">
        <f t="shared" si="12"/>
        <v>0.36736111111111114</v>
      </c>
      <c r="N119" s="2">
        <f t="shared" si="13"/>
        <v>1</v>
      </c>
      <c r="O119" s="2">
        <f t="shared" si="14"/>
        <v>4</v>
      </c>
      <c r="P119" s="2">
        <f t="shared" si="15"/>
        <v>3</v>
      </c>
      <c r="Q119" s="4"/>
      <c r="R119" s="4"/>
      <c r="S119" s="4"/>
      <c r="T119" s="4"/>
      <c r="U119" s="4"/>
      <c r="V119" s="5">
        <v>1</v>
      </c>
      <c r="W119" s="5">
        <v>1</v>
      </c>
      <c r="X119" s="2">
        <v>6</v>
      </c>
      <c r="Y119" s="2" t="s">
        <v>38</v>
      </c>
    </row>
    <row r="120" spans="1:25" x14ac:dyDescent="0.25">
      <c r="A120" t="s">
        <v>7</v>
      </c>
      <c r="B120" s="1">
        <v>43242</v>
      </c>
      <c r="C120" s="2">
        <v>139</v>
      </c>
      <c r="E120" s="3">
        <v>0.34861111111111115</v>
      </c>
      <c r="F120" s="3">
        <v>0.3576388888888889</v>
      </c>
      <c r="G120" s="3">
        <v>0.3611111111111111</v>
      </c>
      <c r="H120" s="2">
        <f t="shared" si="16"/>
        <v>13</v>
      </c>
      <c r="I120" s="2">
        <f t="shared" si="9"/>
        <v>18</v>
      </c>
      <c r="J120" s="2">
        <f t="shared" si="17"/>
        <v>5</v>
      </c>
      <c r="K120" s="3">
        <v>0.34513888888888888</v>
      </c>
      <c r="L120" s="3">
        <f t="shared" si="11"/>
        <v>0.36041666666666666</v>
      </c>
      <c r="M120" s="3">
        <f t="shared" si="12"/>
        <v>0.35555555555555557</v>
      </c>
      <c r="N120" s="2">
        <f t="shared" si="13"/>
        <v>5</v>
      </c>
      <c r="O120" s="2">
        <f t="shared" si="14"/>
        <v>7</v>
      </c>
      <c r="P120" s="2">
        <f t="shared" si="15"/>
        <v>2</v>
      </c>
      <c r="Q120" s="4"/>
      <c r="R120" s="4"/>
      <c r="S120" s="4"/>
      <c r="T120" s="4"/>
      <c r="U120" s="4"/>
      <c r="V120" s="5"/>
      <c r="W120" s="5"/>
      <c r="X120" s="2"/>
      <c r="Y120" s="2"/>
    </row>
    <row r="121" spans="1:25" x14ac:dyDescent="0.25">
      <c r="A121" t="s">
        <v>8</v>
      </c>
      <c r="B121" s="1">
        <v>43243</v>
      </c>
      <c r="C121" s="2">
        <v>150</v>
      </c>
      <c r="E121" s="3">
        <v>0.34722222222222227</v>
      </c>
      <c r="F121" s="3">
        <v>0.35625000000000001</v>
      </c>
      <c r="G121" s="3">
        <v>0.35902777777777778</v>
      </c>
      <c r="H121" s="2">
        <f t="shared" si="16"/>
        <v>13</v>
      </c>
      <c r="I121" s="2">
        <f t="shared" si="9"/>
        <v>17</v>
      </c>
      <c r="J121" s="2">
        <f t="shared" si="17"/>
        <v>4</v>
      </c>
      <c r="K121" s="3">
        <v>0.34791666666666665</v>
      </c>
      <c r="L121" s="3">
        <f t="shared" si="11"/>
        <v>0.35833333333333334</v>
      </c>
      <c r="M121" s="3">
        <f t="shared" si="12"/>
        <v>0.35833333333333334</v>
      </c>
      <c r="N121" s="2">
        <f t="shared" si="13"/>
        <v>-1</v>
      </c>
      <c r="O121" s="2">
        <f t="shared" si="14"/>
        <v>0</v>
      </c>
      <c r="P121" s="2">
        <f t="shared" si="15"/>
        <v>1</v>
      </c>
      <c r="Q121" s="4"/>
      <c r="R121" s="4"/>
      <c r="S121" s="4"/>
      <c r="T121" s="4"/>
      <c r="U121" s="4"/>
      <c r="V121" s="5">
        <v>1</v>
      </c>
      <c r="W121" s="5">
        <v>1</v>
      </c>
      <c r="X121" s="2"/>
      <c r="Y121" s="2" t="s">
        <v>61</v>
      </c>
    </row>
    <row r="122" spans="1:25" x14ac:dyDescent="0.25">
      <c r="A122" t="s">
        <v>9</v>
      </c>
      <c r="B122" s="1">
        <v>43244</v>
      </c>
      <c r="C122" s="2">
        <v>150</v>
      </c>
      <c r="E122" s="3">
        <v>0.34791666666666665</v>
      </c>
      <c r="F122" s="3">
        <v>0.35694444444444445</v>
      </c>
      <c r="G122" s="3">
        <v>0.35972222222222222</v>
      </c>
      <c r="H122" s="2">
        <f t="shared" si="16"/>
        <v>13</v>
      </c>
      <c r="I122" s="2">
        <f t="shared" si="9"/>
        <v>17</v>
      </c>
      <c r="J122" s="2">
        <f t="shared" si="17"/>
        <v>4</v>
      </c>
      <c r="K122" s="3">
        <v>0.34791666666666665</v>
      </c>
      <c r="L122" s="3">
        <f t="shared" si="11"/>
        <v>0.35902777777777778</v>
      </c>
      <c r="M122" s="3">
        <f t="shared" si="12"/>
        <v>0.35833333333333334</v>
      </c>
      <c r="N122" s="2">
        <f t="shared" si="13"/>
        <v>0</v>
      </c>
      <c r="O122" s="2">
        <f t="shared" si="14"/>
        <v>1</v>
      </c>
      <c r="P122" s="2">
        <f t="shared" si="15"/>
        <v>1</v>
      </c>
      <c r="Q122" s="4"/>
      <c r="R122" s="4"/>
      <c r="S122" s="4"/>
      <c r="T122" s="4"/>
      <c r="U122" s="4"/>
      <c r="V122" s="5">
        <v>1</v>
      </c>
      <c r="W122" s="5">
        <v>1</v>
      </c>
      <c r="X122" s="2"/>
      <c r="Y122" s="2" t="s">
        <v>62</v>
      </c>
    </row>
    <row r="123" spans="1:25" x14ac:dyDescent="0.25">
      <c r="A123" t="s">
        <v>10</v>
      </c>
      <c r="B123" s="1">
        <v>43245</v>
      </c>
      <c r="C123" s="2">
        <v>139</v>
      </c>
      <c r="E123" s="3">
        <v>0.35000000000000003</v>
      </c>
      <c r="F123" s="3">
        <v>0.35902777777777778</v>
      </c>
      <c r="G123" s="3">
        <v>0.36180555555555555</v>
      </c>
      <c r="H123" s="2">
        <f t="shared" si="16"/>
        <v>13</v>
      </c>
      <c r="I123" s="2">
        <f t="shared" si="9"/>
        <v>17</v>
      </c>
      <c r="J123" s="2">
        <f t="shared" si="17"/>
        <v>4</v>
      </c>
      <c r="K123" s="3">
        <v>0.35000000000000003</v>
      </c>
      <c r="L123" s="3">
        <f t="shared" si="11"/>
        <v>0.3611111111111111</v>
      </c>
      <c r="M123" s="3">
        <f t="shared" si="12"/>
        <v>0.36041666666666672</v>
      </c>
      <c r="N123" s="2">
        <f t="shared" si="13"/>
        <v>0</v>
      </c>
      <c r="O123" s="2">
        <f t="shared" si="14"/>
        <v>1</v>
      </c>
      <c r="P123" s="2">
        <f t="shared" si="15"/>
        <v>1</v>
      </c>
      <c r="Q123" s="4"/>
      <c r="R123" s="4"/>
      <c r="S123" s="4"/>
      <c r="T123" s="4"/>
      <c r="U123" s="4"/>
      <c r="V123" s="5"/>
      <c r="W123" s="5"/>
      <c r="X123" s="2"/>
      <c r="Y123" s="2"/>
    </row>
    <row r="124" spans="1:25" x14ac:dyDescent="0.25">
      <c r="A124" t="s">
        <v>6</v>
      </c>
      <c r="B124" s="1">
        <v>43248</v>
      </c>
      <c r="C124" s="2">
        <v>157</v>
      </c>
      <c r="E124" s="3">
        <v>0.34722222222222227</v>
      </c>
      <c r="F124" s="3">
        <v>0.35902777777777778</v>
      </c>
      <c r="G124" s="3">
        <v>0.36180555555555555</v>
      </c>
      <c r="H124" s="2">
        <f t="shared" si="16"/>
        <v>17</v>
      </c>
      <c r="I124" s="2">
        <f t="shared" si="9"/>
        <v>21</v>
      </c>
      <c r="J124" s="2">
        <f t="shared" si="17"/>
        <v>4</v>
      </c>
      <c r="K124" s="3">
        <v>0.34652777777777777</v>
      </c>
      <c r="L124" s="3">
        <f t="shared" si="11"/>
        <v>0.36180555555555555</v>
      </c>
      <c r="M124" s="3">
        <f t="shared" si="12"/>
        <v>0.35625000000000001</v>
      </c>
      <c r="N124" s="2">
        <f t="shared" si="13"/>
        <v>1</v>
      </c>
      <c r="O124" s="2">
        <f t="shared" si="14"/>
        <v>8</v>
      </c>
      <c r="P124" s="2">
        <f t="shared" si="15"/>
        <v>7</v>
      </c>
      <c r="Q124" s="4"/>
      <c r="R124" s="4"/>
      <c r="S124" s="4"/>
      <c r="T124" s="4"/>
      <c r="U124" s="4"/>
      <c r="V124" s="5"/>
      <c r="W124" s="5"/>
      <c r="X124" s="2"/>
      <c r="Y124" s="2" t="s">
        <v>39</v>
      </c>
    </row>
    <row r="125" spans="1:25" x14ac:dyDescent="0.25">
      <c r="A125" t="s">
        <v>7</v>
      </c>
      <c r="B125" s="1">
        <v>43249</v>
      </c>
      <c r="C125" s="2">
        <v>150</v>
      </c>
      <c r="E125" s="3">
        <v>0.34791666666666665</v>
      </c>
      <c r="F125" s="3">
        <v>0.3576388888888889</v>
      </c>
      <c r="G125" s="3">
        <v>0.3611111111111111</v>
      </c>
      <c r="H125" s="2">
        <f t="shared" si="16"/>
        <v>14</v>
      </c>
      <c r="I125" s="2">
        <f t="shared" si="9"/>
        <v>19</v>
      </c>
      <c r="J125" s="2">
        <f t="shared" si="17"/>
        <v>5</v>
      </c>
      <c r="K125" s="3">
        <v>0.34791666666666665</v>
      </c>
      <c r="L125" s="3">
        <f t="shared" si="11"/>
        <v>0.36041666666666666</v>
      </c>
      <c r="M125" s="3">
        <f t="shared" si="12"/>
        <v>0.35833333333333334</v>
      </c>
      <c r="N125" s="2">
        <f t="shared" si="13"/>
        <v>0</v>
      </c>
      <c r="O125" s="2">
        <f t="shared" si="14"/>
        <v>3</v>
      </c>
      <c r="P125" s="2">
        <f t="shared" si="15"/>
        <v>3</v>
      </c>
      <c r="Q125" s="4"/>
      <c r="R125" s="4"/>
      <c r="S125" s="4"/>
      <c r="T125" s="4"/>
      <c r="U125" s="4"/>
      <c r="V125" s="5"/>
      <c r="W125" s="5"/>
      <c r="X125" s="2"/>
      <c r="Y125" s="2"/>
    </row>
    <row r="126" spans="1:25" x14ac:dyDescent="0.25">
      <c r="A126" t="s">
        <v>8</v>
      </c>
      <c r="B126" s="1">
        <v>43250</v>
      </c>
      <c r="C126" s="2">
        <v>157</v>
      </c>
      <c r="E126" s="3">
        <v>0.3527777777777778</v>
      </c>
      <c r="F126" s="3">
        <v>0.36041666666666666</v>
      </c>
      <c r="G126" s="3">
        <v>0.36249999999999999</v>
      </c>
      <c r="H126" s="2">
        <f t="shared" si="16"/>
        <v>11</v>
      </c>
      <c r="I126" s="2">
        <f t="shared" si="9"/>
        <v>14</v>
      </c>
      <c r="J126" s="2">
        <f t="shared" si="17"/>
        <v>3</v>
      </c>
      <c r="K126" s="3">
        <v>0.3520833333333333</v>
      </c>
      <c r="L126" s="3">
        <f t="shared" si="11"/>
        <v>0.36249999999999999</v>
      </c>
      <c r="M126" s="3">
        <f t="shared" si="12"/>
        <v>0.36180555555555555</v>
      </c>
      <c r="N126" s="2">
        <f t="shared" si="13"/>
        <v>1</v>
      </c>
      <c r="O126" s="2">
        <f t="shared" si="14"/>
        <v>1</v>
      </c>
      <c r="P126" s="2">
        <f t="shared" si="15"/>
        <v>0</v>
      </c>
      <c r="Q126" s="4"/>
      <c r="R126" s="4"/>
      <c r="S126" s="4"/>
      <c r="T126" s="4"/>
      <c r="U126" s="4"/>
      <c r="V126" s="5"/>
      <c r="W126" s="5"/>
      <c r="X126" s="2"/>
      <c r="Y126" s="2"/>
    </row>
    <row r="127" spans="1:25" x14ac:dyDescent="0.25">
      <c r="A127" t="s">
        <v>9</v>
      </c>
      <c r="B127" s="1">
        <v>43251</v>
      </c>
      <c r="C127" s="2">
        <v>157</v>
      </c>
      <c r="E127" s="3">
        <v>0.34652777777777777</v>
      </c>
      <c r="F127" s="3">
        <v>0.35416666666666669</v>
      </c>
      <c r="G127" s="3">
        <v>0.35902777777777778</v>
      </c>
      <c r="H127" s="2">
        <f t="shared" si="16"/>
        <v>11</v>
      </c>
      <c r="I127" s="2">
        <f t="shared" si="9"/>
        <v>18</v>
      </c>
      <c r="J127" s="2">
        <f t="shared" si="17"/>
        <v>7</v>
      </c>
      <c r="K127" s="3">
        <v>0.34652777777777777</v>
      </c>
      <c r="L127" s="3">
        <f t="shared" si="11"/>
        <v>0.35902777777777778</v>
      </c>
      <c r="M127" s="3">
        <f t="shared" si="12"/>
        <v>0.35625000000000001</v>
      </c>
      <c r="N127" s="2">
        <f t="shared" si="13"/>
        <v>0</v>
      </c>
      <c r="O127" s="2">
        <f t="shared" si="14"/>
        <v>4</v>
      </c>
      <c r="P127" s="2">
        <f t="shared" si="15"/>
        <v>4</v>
      </c>
      <c r="Q127" s="4"/>
      <c r="R127" s="4"/>
      <c r="S127" s="4"/>
      <c r="T127" s="4"/>
      <c r="U127" s="4"/>
      <c r="V127" s="5">
        <v>1</v>
      </c>
      <c r="W127" s="5"/>
      <c r="X127" s="2"/>
      <c r="Y127" s="2" t="s">
        <v>52</v>
      </c>
    </row>
    <row r="128" spans="1:25" x14ac:dyDescent="0.25">
      <c r="A128" t="s">
        <v>10</v>
      </c>
      <c r="B128" s="1">
        <v>43252</v>
      </c>
      <c r="C128" s="2">
        <v>139</v>
      </c>
      <c r="E128" s="3">
        <v>0.35555555555555557</v>
      </c>
      <c r="F128" s="3">
        <v>0.36319444444444443</v>
      </c>
      <c r="G128" s="3">
        <v>0.3666666666666667</v>
      </c>
      <c r="H128" s="2">
        <f t="shared" si="16"/>
        <v>11</v>
      </c>
      <c r="I128" s="2">
        <f t="shared" si="9"/>
        <v>16</v>
      </c>
      <c r="J128" s="2">
        <f t="shared" si="17"/>
        <v>5</v>
      </c>
      <c r="K128" s="3">
        <v>0.35555555555555557</v>
      </c>
      <c r="L128" s="3">
        <f t="shared" si="11"/>
        <v>0.36597222222222225</v>
      </c>
      <c r="M128" s="3">
        <f t="shared" si="12"/>
        <v>0.36597222222222225</v>
      </c>
      <c r="N128" s="2">
        <f t="shared" si="13"/>
        <v>0</v>
      </c>
      <c r="O128" s="2">
        <f t="shared" si="14"/>
        <v>0</v>
      </c>
      <c r="P128" s="2">
        <f t="shared" si="15"/>
        <v>0</v>
      </c>
      <c r="Q128" s="4"/>
      <c r="R128" s="4"/>
      <c r="S128" s="4"/>
      <c r="T128" s="4"/>
      <c r="U128" s="4"/>
      <c r="V128" s="5"/>
      <c r="W128" s="5"/>
      <c r="X128" s="2"/>
      <c r="Y128" s="2"/>
    </row>
    <row r="129" spans="1:25" x14ac:dyDescent="0.25">
      <c r="A129" t="s">
        <v>6</v>
      </c>
      <c r="B129" s="1">
        <v>43255</v>
      </c>
      <c r="C129" s="2">
        <v>157</v>
      </c>
      <c r="E129" s="3">
        <v>0.34722222222222227</v>
      </c>
      <c r="F129" s="3">
        <v>0.35486111111111113</v>
      </c>
      <c r="G129" s="3">
        <v>0.3576388888888889</v>
      </c>
      <c r="H129" s="2">
        <f t="shared" si="16"/>
        <v>11</v>
      </c>
      <c r="I129" s="2">
        <f t="shared" si="9"/>
        <v>15</v>
      </c>
      <c r="J129" s="2">
        <f t="shared" si="17"/>
        <v>4</v>
      </c>
      <c r="K129" s="3">
        <v>0.34652777777777777</v>
      </c>
      <c r="L129" s="3">
        <f t="shared" si="11"/>
        <v>0.3576388888888889</v>
      </c>
      <c r="M129" s="3">
        <f t="shared" si="12"/>
        <v>0.35625000000000001</v>
      </c>
      <c r="N129" s="2">
        <f t="shared" si="13"/>
        <v>1</v>
      </c>
      <c r="O129" s="2">
        <f t="shared" si="14"/>
        <v>2</v>
      </c>
      <c r="P129" s="2">
        <f t="shared" si="15"/>
        <v>1</v>
      </c>
      <c r="Q129" s="4"/>
      <c r="R129" s="4"/>
      <c r="S129" s="4"/>
      <c r="T129" s="4"/>
      <c r="U129" s="4"/>
      <c r="V129" s="5"/>
      <c r="W129" s="5"/>
      <c r="X129" s="2"/>
      <c r="Y129" s="2"/>
    </row>
    <row r="130" spans="1:25" x14ac:dyDescent="0.25">
      <c r="A130" t="s">
        <v>7</v>
      </c>
      <c r="B130" s="1">
        <v>43256</v>
      </c>
      <c r="C130" s="2">
        <v>157</v>
      </c>
      <c r="E130" s="3">
        <v>0.3520833333333333</v>
      </c>
      <c r="F130" s="3">
        <v>0.35972222222222222</v>
      </c>
      <c r="G130" s="3">
        <v>0.36388888888888887</v>
      </c>
      <c r="H130" s="2">
        <f t="shared" ref="H130:H161" si="18">MINUTE(F130-E130)</f>
        <v>11</v>
      </c>
      <c r="I130" s="2">
        <f t="shared" ref="I130:I193" si="19">MINUTE(G130-E130)</f>
        <v>17</v>
      </c>
      <c r="J130" s="2">
        <f t="shared" ref="J130:J161" si="20">MINUTE(G130-F130)</f>
        <v>6</v>
      </c>
      <c r="K130" s="3">
        <v>0.3520833333333333</v>
      </c>
      <c r="L130" s="3">
        <f t="shared" ref="L130:L193" si="21">IF(C130=157,G130,G130-"0:01")</f>
        <v>0.36388888888888887</v>
      </c>
      <c r="M130" s="3">
        <f t="shared" si="12"/>
        <v>0.36180555555555555</v>
      </c>
      <c r="N130" s="2">
        <f t="shared" si="13"/>
        <v>0</v>
      </c>
      <c r="O130" s="2">
        <f t="shared" si="14"/>
        <v>3</v>
      </c>
      <c r="P130" s="2">
        <f t="shared" si="15"/>
        <v>3</v>
      </c>
      <c r="Q130" s="4"/>
      <c r="R130" s="4"/>
      <c r="S130" s="4"/>
      <c r="T130" s="4"/>
      <c r="U130" s="4"/>
      <c r="V130" s="5"/>
      <c r="W130" s="5"/>
      <c r="X130" s="2">
        <v>5</v>
      </c>
      <c r="Y130" s="2"/>
    </row>
    <row r="131" spans="1:25" x14ac:dyDescent="0.25">
      <c r="A131" t="s">
        <v>8</v>
      </c>
      <c r="B131" s="1">
        <v>43257</v>
      </c>
      <c r="C131" s="2">
        <v>139</v>
      </c>
      <c r="E131" s="3">
        <v>0.35069444444444442</v>
      </c>
      <c r="F131" s="3">
        <v>0.35833333333333334</v>
      </c>
      <c r="G131" s="3">
        <v>0.36180555555555555</v>
      </c>
      <c r="H131" s="2">
        <f t="shared" si="18"/>
        <v>11</v>
      </c>
      <c r="I131" s="2">
        <f t="shared" si="19"/>
        <v>16</v>
      </c>
      <c r="J131" s="2">
        <f t="shared" si="20"/>
        <v>5</v>
      </c>
      <c r="K131" s="3">
        <v>0.35000000000000003</v>
      </c>
      <c r="L131" s="3">
        <f t="shared" si="21"/>
        <v>0.3611111111111111</v>
      </c>
      <c r="M131" s="3">
        <f t="shared" ref="M131:M194" si="22">IF(C131=157,K131+"0:14",K131+"0:15")</f>
        <v>0.36041666666666672</v>
      </c>
      <c r="N131" s="2">
        <f t="shared" ref="N131:N194" si="23">IF(E131=K131,0,IF(E131&gt;K131,MINUTE(E131-K131),(-1)*MINUTE(K131-E131)))</f>
        <v>1</v>
      </c>
      <c r="O131" s="2">
        <f t="shared" ref="O131:O194" si="24">IF(L131=M131,0,IF(L131&gt;M131,MINUTE(L131-M131),(-1)*MINUTE(M131-L131)))</f>
        <v>1</v>
      </c>
      <c r="P131" s="2">
        <f t="shared" ref="P131:P194" si="25">O131-N131</f>
        <v>0</v>
      </c>
      <c r="Q131" s="4"/>
      <c r="R131" s="4"/>
      <c r="S131" s="4"/>
      <c r="T131" s="4"/>
      <c r="U131" s="4"/>
      <c r="V131" s="5"/>
      <c r="W131" s="5"/>
      <c r="X131" s="2"/>
      <c r="Y131" s="2"/>
    </row>
    <row r="132" spans="1:25" x14ac:dyDescent="0.25">
      <c r="A132" t="s">
        <v>9</v>
      </c>
      <c r="B132" s="1">
        <v>43258</v>
      </c>
      <c r="C132" s="2">
        <v>150</v>
      </c>
      <c r="E132" s="3">
        <v>0.34791666666666665</v>
      </c>
      <c r="F132" s="3">
        <v>0.35625000000000001</v>
      </c>
      <c r="G132" s="3">
        <v>0.35902777777777778</v>
      </c>
      <c r="H132" s="2">
        <f t="shared" si="18"/>
        <v>12</v>
      </c>
      <c r="I132" s="2">
        <f t="shared" si="19"/>
        <v>16</v>
      </c>
      <c r="J132" s="2">
        <f t="shared" si="20"/>
        <v>4</v>
      </c>
      <c r="K132" s="3">
        <v>0.34791666666666665</v>
      </c>
      <c r="L132" s="3">
        <f t="shared" si="21"/>
        <v>0.35833333333333334</v>
      </c>
      <c r="M132" s="3">
        <f t="shared" si="22"/>
        <v>0.35833333333333334</v>
      </c>
      <c r="N132" s="2">
        <f t="shared" si="23"/>
        <v>0</v>
      </c>
      <c r="O132" s="2">
        <f t="shared" si="24"/>
        <v>0</v>
      </c>
      <c r="P132" s="2">
        <f t="shared" si="25"/>
        <v>0</v>
      </c>
      <c r="Q132" s="4"/>
      <c r="R132" s="4"/>
      <c r="S132" s="4">
        <v>1</v>
      </c>
      <c r="T132" s="4"/>
      <c r="U132" s="4">
        <v>1</v>
      </c>
      <c r="V132" s="5"/>
      <c r="W132" s="5"/>
      <c r="X132" s="2"/>
      <c r="Y132" s="2"/>
    </row>
    <row r="133" spans="1:25" x14ac:dyDescent="0.25">
      <c r="A133" t="s">
        <v>10</v>
      </c>
      <c r="B133" s="1">
        <v>43259</v>
      </c>
      <c r="C133" s="2">
        <v>157</v>
      </c>
      <c r="E133" s="3">
        <v>0.3520833333333333</v>
      </c>
      <c r="F133" s="3">
        <v>0.35902777777777778</v>
      </c>
      <c r="G133" s="3">
        <v>0.36319444444444443</v>
      </c>
      <c r="H133" s="2">
        <f t="shared" si="18"/>
        <v>10</v>
      </c>
      <c r="I133" s="2">
        <f t="shared" si="19"/>
        <v>16</v>
      </c>
      <c r="J133" s="2">
        <f t="shared" si="20"/>
        <v>6</v>
      </c>
      <c r="K133" s="3">
        <v>0.3520833333333333</v>
      </c>
      <c r="L133" s="3">
        <f t="shared" si="21"/>
        <v>0.36319444444444443</v>
      </c>
      <c r="M133" s="3">
        <f t="shared" si="22"/>
        <v>0.36180555555555555</v>
      </c>
      <c r="N133" s="2">
        <f t="shared" si="23"/>
        <v>0</v>
      </c>
      <c r="O133" s="2">
        <f t="shared" si="24"/>
        <v>2</v>
      </c>
      <c r="P133" s="2">
        <f t="shared" si="25"/>
        <v>2</v>
      </c>
      <c r="Q133" s="4"/>
      <c r="R133" s="4"/>
      <c r="S133" s="4"/>
      <c r="T133" s="4"/>
      <c r="U133" s="4"/>
      <c r="V133" s="5"/>
      <c r="W133" s="5">
        <v>1</v>
      </c>
      <c r="X133" s="2"/>
      <c r="Y133" s="2" t="s">
        <v>63</v>
      </c>
    </row>
    <row r="134" spans="1:25" x14ac:dyDescent="0.25">
      <c r="A134" t="s">
        <v>6</v>
      </c>
      <c r="B134" s="1">
        <v>43262</v>
      </c>
      <c r="C134" s="2">
        <v>139</v>
      </c>
      <c r="E134" s="3">
        <v>0.34791666666666665</v>
      </c>
      <c r="F134" s="3">
        <v>0.35694444444444445</v>
      </c>
      <c r="G134" s="3">
        <v>0.35972222222222222</v>
      </c>
      <c r="H134" s="2">
        <f t="shared" si="18"/>
        <v>13</v>
      </c>
      <c r="I134" s="2">
        <f t="shared" si="19"/>
        <v>17</v>
      </c>
      <c r="J134" s="2">
        <f t="shared" si="20"/>
        <v>4</v>
      </c>
      <c r="K134" s="3">
        <v>0.34513888888888888</v>
      </c>
      <c r="L134" s="3">
        <f t="shared" si="21"/>
        <v>0.35902777777777778</v>
      </c>
      <c r="M134" s="3">
        <f t="shared" si="22"/>
        <v>0.35555555555555557</v>
      </c>
      <c r="N134" s="2">
        <f t="shared" si="23"/>
        <v>4</v>
      </c>
      <c r="O134" s="2">
        <f t="shared" si="24"/>
        <v>5</v>
      </c>
      <c r="P134" s="2">
        <f t="shared" si="25"/>
        <v>1</v>
      </c>
      <c r="Q134" s="4"/>
      <c r="R134" s="4"/>
      <c r="S134" s="4"/>
      <c r="T134" s="4"/>
      <c r="U134" s="4"/>
      <c r="V134" s="5">
        <v>1</v>
      </c>
      <c r="W134" s="5"/>
      <c r="X134" s="2"/>
      <c r="Y134" s="2" t="s">
        <v>55</v>
      </c>
    </row>
    <row r="135" spans="1:25" x14ac:dyDescent="0.25">
      <c r="A135" t="s">
        <v>7</v>
      </c>
      <c r="B135" s="1">
        <v>43263</v>
      </c>
      <c r="C135" s="2">
        <v>157</v>
      </c>
      <c r="E135" s="3">
        <v>0.3520833333333333</v>
      </c>
      <c r="F135" s="3">
        <v>0.3611111111111111</v>
      </c>
      <c r="G135" s="3">
        <v>0.36388888888888887</v>
      </c>
      <c r="H135" s="2">
        <f t="shared" si="18"/>
        <v>13</v>
      </c>
      <c r="I135" s="2">
        <f t="shared" si="19"/>
        <v>17</v>
      </c>
      <c r="J135" s="2">
        <f t="shared" si="20"/>
        <v>4</v>
      </c>
      <c r="K135" s="3">
        <v>0.3520833333333333</v>
      </c>
      <c r="L135" s="3">
        <f t="shared" si="21"/>
        <v>0.36388888888888887</v>
      </c>
      <c r="M135" s="3">
        <f t="shared" si="22"/>
        <v>0.36180555555555555</v>
      </c>
      <c r="N135" s="2">
        <f t="shared" si="23"/>
        <v>0</v>
      </c>
      <c r="O135" s="2">
        <f t="shared" si="24"/>
        <v>3</v>
      </c>
      <c r="P135" s="2">
        <f t="shared" si="25"/>
        <v>3</v>
      </c>
      <c r="Q135" s="4"/>
      <c r="R135" s="4"/>
      <c r="S135" s="4"/>
      <c r="T135" s="4"/>
      <c r="U135" s="4"/>
      <c r="V135" s="5">
        <v>1</v>
      </c>
      <c r="W135" s="5"/>
      <c r="X135" s="2"/>
      <c r="Y135" s="2" t="s">
        <v>52</v>
      </c>
    </row>
    <row r="136" spans="1:25" x14ac:dyDescent="0.25">
      <c r="A136" t="s">
        <v>8</v>
      </c>
      <c r="B136" s="1">
        <v>43264</v>
      </c>
      <c r="C136" s="2">
        <v>139</v>
      </c>
      <c r="D136" s="2" t="s">
        <v>15</v>
      </c>
      <c r="E136" s="3">
        <v>0.35416666666666669</v>
      </c>
      <c r="F136" s="3">
        <v>0.36319444444444443</v>
      </c>
      <c r="G136" s="3">
        <v>0.3666666666666667</v>
      </c>
      <c r="H136" s="2">
        <f t="shared" si="18"/>
        <v>13</v>
      </c>
      <c r="I136" s="2">
        <f t="shared" si="19"/>
        <v>18</v>
      </c>
      <c r="J136" s="2">
        <f t="shared" si="20"/>
        <v>5</v>
      </c>
      <c r="K136" s="3">
        <v>0.35000000000000003</v>
      </c>
      <c r="L136" s="3">
        <f t="shared" si="21"/>
        <v>0.36597222222222225</v>
      </c>
      <c r="M136" s="3">
        <f t="shared" si="22"/>
        <v>0.36041666666666672</v>
      </c>
      <c r="N136" s="2">
        <f t="shared" si="23"/>
        <v>6</v>
      </c>
      <c r="O136" s="2">
        <f t="shared" si="24"/>
        <v>8</v>
      </c>
      <c r="P136" s="2">
        <f t="shared" si="25"/>
        <v>2</v>
      </c>
      <c r="Q136" s="4"/>
      <c r="R136" s="4"/>
      <c r="S136" s="4"/>
      <c r="T136" s="4"/>
      <c r="U136" s="4"/>
      <c r="V136" s="5"/>
      <c r="W136" s="5">
        <v>1</v>
      </c>
      <c r="X136" s="2"/>
      <c r="Y136" s="2" t="s">
        <v>41</v>
      </c>
    </row>
    <row r="137" spans="1:25" x14ac:dyDescent="0.25">
      <c r="A137" t="s">
        <v>9</v>
      </c>
      <c r="B137" s="1">
        <v>43265</v>
      </c>
      <c r="C137" s="2">
        <v>139</v>
      </c>
      <c r="D137" s="2" t="s">
        <v>16</v>
      </c>
      <c r="E137" s="3">
        <v>0.35555555555555557</v>
      </c>
      <c r="F137" s="3">
        <v>0.36319444444444443</v>
      </c>
      <c r="G137" s="3">
        <v>0.3666666666666667</v>
      </c>
      <c r="H137" s="2">
        <f t="shared" si="18"/>
        <v>11</v>
      </c>
      <c r="I137" s="2">
        <f t="shared" si="19"/>
        <v>16</v>
      </c>
      <c r="J137" s="2">
        <f t="shared" si="20"/>
        <v>5</v>
      </c>
      <c r="K137" s="3">
        <v>0.35555555555555557</v>
      </c>
      <c r="L137" s="3">
        <f t="shared" si="21"/>
        <v>0.36597222222222225</v>
      </c>
      <c r="M137" s="3">
        <f t="shared" si="22"/>
        <v>0.36597222222222225</v>
      </c>
      <c r="N137" s="2">
        <f t="shared" si="23"/>
        <v>0</v>
      </c>
      <c r="O137" s="2">
        <f t="shared" si="24"/>
        <v>0</v>
      </c>
      <c r="P137" s="2">
        <f t="shared" si="25"/>
        <v>0</v>
      </c>
      <c r="Q137" s="4"/>
      <c r="R137" s="4"/>
      <c r="S137" s="4"/>
      <c r="T137" s="4"/>
      <c r="U137" s="4">
        <v>1</v>
      </c>
      <c r="V137" s="5"/>
      <c r="W137" s="5"/>
      <c r="X137" s="2"/>
      <c r="Y137" s="2"/>
    </row>
    <row r="138" spans="1:25" x14ac:dyDescent="0.25">
      <c r="A138" t="s">
        <v>10</v>
      </c>
      <c r="B138" s="1">
        <v>43266</v>
      </c>
      <c r="C138" s="2">
        <v>139</v>
      </c>
      <c r="D138" s="2" t="s">
        <v>15</v>
      </c>
      <c r="E138" s="3">
        <v>0.35138888888888892</v>
      </c>
      <c r="F138" s="3">
        <v>0.36041666666666666</v>
      </c>
      <c r="G138" s="3">
        <v>0.36388888888888887</v>
      </c>
      <c r="H138" s="2">
        <f t="shared" si="18"/>
        <v>13</v>
      </c>
      <c r="I138" s="2">
        <f t="shared" si="19"/>
        <v>18</v>
      </c>
      <c r="J138" s="2">
        <f t="shared" si="20"/>
        <v>5</v>
      </c>
      <c r="K138" s="3">
        <v>0.35000000000000003</v>
      </c>
      <c r="L138" s="3">
        <f t="shared" si="21"/>
        <v>0.36319444444444443</v>
      </c>
      <c r="M138" s="3">
        <f t="shared" si="22"/>
        <v>0.36041666666666672</v>
      </c>
      <c r="N138" s="2">
        <f t="shared" si="23"/>
        <v>2</v>
      </c>
      <c r="O138" s="2">
        <f t="shared" si="24"/>
        <v>4</v>
      </c>
      <c r="P138" s="2">
        <f t="shared" si="25"/>
        <v>2</v>
      </c>
      <c r="Q138" s="4"/>
      <c r="R138" s="4"/>
      <c r="S138" s="4"/>
      <c r="T138" s="4"/>
      <c r="U138" s="4"/>
      <c r="V138" s="5"/>
      <c r="W138" s="5">
        <v>1</v>
      </c>
      <c r="X138" s="2"/>
      <c r="Y138" s="2" t="s">
        <v>64</v>
      </c>
    </row>
    <row r="139" spans="1:25" x14ac:dyDescent="0.25">
      <c r="A139" t="s">
        <v>6</v>
      </c>
      <c r="B139" s="1">
        <v>43269</v>
      </c>
      <c r="C139" s="2">
        <v>150</v>
      </c>
      <c r="D139" s="2" t="s">
        <v>15</v>
      </c>
      <c r="E139" s="3">
        <v>0.33055555555555555</v>
      </c>
      <c r="F139" s="3">
        <v>0.33819444444444446</v>
      </c>
      <c r="G139" s="3">
        <v>0.34166666666666662</v>
      </c>
      <c r="H139" s="2">
        <f t="shared" si="18"/>
        <v>11</v>
      </c>
      <c r="I139" s="2">
        <f t="shared" si="19"/>
        <v>16</v>
      </c>
      <c r="J139" s="2">
        <f t="shared" si="20"/>
        <v>5</v>
      </c>
      <c r="K139" s="3">
        <v>0.3298611111111111</v>
      </c>
      <c r="L139" s="3">
        <f t="shared" si="21"/>
        <v>0.34097222222222218</v>
      </c>
      <c r="M139" s="3">
        <f t="shared" si="22"/>
        <v>0.34027777777777779</v>
      </c>
      <c r="N139" s="2">
        <f t="shared" si="23"/>
        <v>1</v>
      </c>
      <c r="O139" s="2">
        <f t="shared" si="24"/>
        <v>1</v>
      </c>
      <c r="P139" s="2">
        <f t="shared" si="25"/>
        <v>0</v>
      </c>
      <c r="Q139" s="4"/>
      <c r="R139" s="4"/>
      <c r="S139" s="4"/>
      <c r="T139" s="4"/>
      <c r="U139" s="4"/>
      <c r="V139" s="5"/>
      <c r="W139" s="5">
        <v>1</v>
      </c>
      <c r="X139" s="2"/>
      <c r="Y139" s="2" t="s">
        <v>42</v>
      </c>
    </row>
    <row r="140" spans="1:25" x14ac:dyDescent="0.25">
      <c r="A140" t="s">
        <v>7</v>
      </c>
      <c r="B140" s="1">
        <v>43270</v>
      </c>
      <c r="C140" s="2">
        <v>150</v>
      </c>
      <c r="D140" s="2" t="s">
        <v>15</v>
      </c>
      <c r="E140" s="3">
        <v>0.34791666666666665</v>
      </c>
      <c r="F140" s="3">
        <v>0.35625000000000001</v>
      </c>
      <c r="G140" s="3">
        <v>0.35902777777777778</v>
      </c>
      <c r="H140" s="2">
        <f t="shared" si="18"/>
        <v>12</v>
      </c>
      <c r="I140" s="2">
        <f t="shared" si="19"/>
        <v>16</v>
      </c>
      <c r="J140" s="2">
        <f t="shared" si="20"/>
        <v>4</v>
      </c>
      <c r="K140" s="3">
        <v>0.34791666666666665</v>
      </c>
      <c r="L140" s="3">
        <f t="shared" si="21"/>
        <v>0.35833333333333334</v>
      </c>
      <c r="M140" s="3">
        <f t="shared" si="22"/>
        <v>0.35833333333333334</v>
      </c>
      <c r="N140" s="2">
        <f t="shared" si="23"/>
        <v>0</v>
      </c>
      <c r="O140" s="2">
        <f t="shared" si="24"/>
        <v>0</v>
      </c>
      <c r="P140" s="2">
        <f t="shared" si="25"/>
        <v>0</v>
      </c>
      <c r="Q140" s="4"/>
      <c r="R140" s="4"/>
      <c r="S140" s="4"/>
      <c r="T140" s="4"/>
      <c r="U140" s="4"/>
      <c r="V140" s="5"/>
      <c r="W140" s="5"/>
      <c r="X140" s="2"/>
      <c r="Y140" s="2"/>
    </row>
    <row r="141" spans="1:25" x14ac:dyDescent="0.25">
      <c r="A141" t="s">
        <v>8</v>
      </c>
      <c r="B141" s="1">
        <v>43271</v>
      </c>
      <c r="C141" s="2">
        <v>139</v>
      </c>
      <c r="D141" s="2" t="s">
        <v>16</v>
      </c>
      <c r="E141" s="3">
        <v>0.35625000000000001</v>
      </c>
      <c r="F141" s="3">
        <v>0.36458333333333331</v>
      </c>
      <c r="G141" s="3">
        <v>0.36736111111111108</v>
      </c>
      <c r="H141" s="2">
        <f t="shared" si="18"/>
        <v>12</v>
      </c>
      <c r="I141" s="2">
        <f t="shared" si="19"/>
        <v>16</v>
      </c>
      <c r="J141" s="2">
        <f t="shared" si="20"/>
        <v>4</v>
      </c>
      <c r="K141" s="3">
        <v>0.35555555555555557</v>
      </c>
      <c r="L141" s="3">
        <f t="shared" si="21"/>
        <v>0.36666666666666664</v>
      </c>
      <c r="M141" s="3">
        <f t="shared" si="22"/>
        <v>0.36597222222222225</v>
      </c>
      <c r="N141" s="2">
        <f t="shared" si="23"/>
        <v>1</v>
      </c>
      <c r="O141" s="2">
        <f t="shared" si="24"/>
        <v>1</v>
      </c>
      <c r="P141" s="2">
        <f t="shared" si="25"/>
        <v>0</v>
      </c>
      <c r="Q141" s="4"/>
      <c r="R141" s="4"/>
      <c r="S141" s="4"/>
      <c r="T141" s="4"/>
      <c r="U141" s="4"/>
      <c r="V141" s="5"/>
      <c r="W141" s="5"/>
      <c r="X141" s="2"/>
      <c r="Y141" s="2"/>
    </row>
    <row r="142" spans="1:25" x14ac:dyDescent="0.25">
      <c r="A142" t="s">
        <v>9</v>
      </c>
      <c r="B142" s="1">
        <v>43272</v>
      </c>
      <c r="C142" s="2">
        <v>139</v>
      </c>
      <c r="D142" s="2" t="s">
        <v>15</v>
      </c>
      <c r="E142" s="3">
        <v>0.35694444444444445</v>
      </c>
      <c r="F142" s="3">
        <v>0.36527777777777781</v>
      </c>
      <c r="G142" s="3">
        <v>0.36805555555555558</v>
      </c>
      <c r="H142" s="2">
        <f t="shared" si="18"/>
        <v>12</v>
      </c>
      <c r="I142" s="2">
        <f t="shared" si="19"/>
        <v>16</v>
      </c>
      <c r="J142" s="2">
        <f t="shared" si="20"/>
        <v>4</v>
      </c>
      <c r="K142" s="3">
        <v>0.35555555555555557</v>
      </c>
      <c r="L142" s="3">
        <f t="shared" si="21"/>
        <v>0.36736111111111114</v>
      </c>
      <c r="M142" s="3">
        <f t="shared" si="22"/>
        <v>0.36597222222222225</v>
      </c>
      <c r="N142" s="2">
        <f t="shared" si="23"/>
        <v>2</v>
      </c>
      <c r="O142" s="2">
        <f t="shared" si="24"/>
        <v>2</v>
      </c>
      <c r="P142" s="2">
        <f t="shared" si="25"/>
        <v>0</v>
      </c>
      <c r="Q142" s="4"/>
      <c r="R142" s="4"/>
      <c r="S142" s="4"/>
      <c r="T142" s="4"/>
      <c r="U142" s="4"/>
      <c r="V142" s="5"/>
      <c r="W142" s="5"/>
      <c r="X142" s="2">
        <v>6</v>
      </c>
      <c r="Y142" s="2" t="s">
        <v>43</v>
      </c>
    </row>
    <row r="143" spans="1:25" x14ac:dyDescent="0.25">
      <c r="A143" t="s">
        <v>10</v>
      </c>
      <c r="B143" s="1">
        <v>43273</v>
      </c>
      <c r="C143" s="2">
        <v>157</v>
      </c>
      <c r="D143" s="2" t="s">
        <v>16</v>
      </c>
      <c r="E143" s="3">
        <v>0.3520833333333333</v>
      </c>
      <c r="F143" s="3">
        <v>0.35972222222222222</v>
      </c>
      <c r="G143" s="3">
        <v>0.36249999999999999</v>
      </c>
      <c r="H143" s="2">
        <f t="shared" si="18"/>
        <v>11</v>
      </c>
      <c r="I143" s="2">
        <f t="shared" si="19"/>
        <v>15</v>
      </c>
      <c r="J143" s="2">
        <f t="shared" si="20"/>
        <v>4</v>
      </c>
      <c r="K143" s="3">
        <v>0.3520833333333333</v>
      </c>
      <c r="L143" s="3">
        <f t="shared" si="21"/>
        <v>0.36249999999999999</v>
      </c>
      <c r="M143" s="3">
        <f t="shared" si="22"/>
        <v>0.36180555555555555</v>
      </c>
      <c r="N143" s="2">
        <f t="shared" si="23"/>
        <v>0</v>
      </c>
      <c r="O143" s="2">
        <f t="shared" si="24"/>
        <v>1</v>
      </c>
      <c r="P143" s="2">
        <f t="shared" si="25"/>
        <v>1</v>
      </c>
      <c r="Q143" s="4"/>
      <c r="R143" s="4"/>
      <c r="S143" s="4"/>
      <c r="T143" s="4"/>
      <c r="U143" s="4"/>
      <c r="V143" s="5">
        <v>1</v>
      </c>
      <c r="W143" s="5"/>
      <c r="X143" s="2"/>
      <c r="Y143" s="2" t="s">
        <v>52</v>
      </c>
    </row>
    <row r="144" spans="1:25" x14ac:dyDescent="0.25">
      <c r="A144" t="s">
        <v>6</v>
      </c>
      <c r="B144" s="1">
        <v>43276</v>
      </c>
      <c r="C144" s="2">
        <v>139</v>
      </c>
      <c r="D144" s="2" t="s">
        <v>16</v>
      </c>
      <c r="E144" s="3">
        <v>0.35555555555555557</v>
      </c>
      <c r="F144" s="3">
        <v>0.36388888888888887</v>
      </c>
      <c r="G144" s="3">
        <v>0.3666666666666667</v>
      </c>
      <c r="H144" s="2">
        <f t="shared" si="18"/>
        <v>12</v>
      </c>
      <c r="I144" s="2">
        <f t="shared" si="19"/>
        <v>16</v>
      </c>
      <c r="J144" s="2">
        <f t="shared" si="20"/>
        <v>4</v>
      </c>
      <c r="K144" s="3">
        <v>0.35555555555555557</v>
      </c>
      <c r="L144" s="3">
        <f t="shared" si="21"/>
        <v>0.36597222222222225</v>
      </c>
      <c r="M144" s="3">
        <f t="shared" si="22"/>
        <v>0.36597222222222225</v>
      </c>
      <c r="N144" s="2">
        <f t="shared" si="23"/>
        <v>0</v>
      </c>
      <c r="O144" s="2">
        <f t="shared" si="24"/>
        <v>0</v>
      </c>
      <c r="P144" s="2">
        <f t="shared" si="25"/>
        <v>0</v>
      </c>
      <c r="Q144" s="4"/>
      <c r="R144" s="4"/>
      <c r="S144" s="4"/>
      <c r="T144" s="4"/>
      <c r="U144" s="4"/>
      <c r="V144" s="5"/>
      <c r="W144" s="5"/>
      <c r="X144" s="2"/>
      <c r="Y144" s="2"/>
    </row>
    <row r="145" spans="1:25" x14ac:dyDescent="0.25">
      <c r="A145" t="s">
        <v>7</v>
      </c>
      <c r="B145" s="1">
        <v>43277</v>
      </c>
      <c r="C145" s="2">
        <v>150</v>
      </c>
      <c r="D145" s="2" t="s">
        <v>15</v>
      </c>
      <c r="E145" s="3">
        <v>0.35347222222222219</v>
      </c>
      <c r="F145" s="3">
        <v>0.36180555555555555</v>
      </c>
      <c r="G145" s="3">
        <v>0.36458333333333331</v>
      </c>
      <c r="H145" s="2">
        <f t="shared" si="18"/>
        <v>12</v>
      </c>
      <c r="I145" s="2">
        <f t="shared" si="19"/>
        <v>16</v>
      </c>
      <c r="J145" s="2">
        <f t="shared" si="20"/>
        <v>4</v>
      </c>
      <c r="K145" s="3">
        <v>0.35347222222222219</v>
      </c>
      <c r="L145" s="3">
        <f t="shared" si="21"/>
        <v>0.36388888888888887</v>
      </c>
      <c r="M145" s="3">
        <f t="shared" si="22"/>
        <v>0.36388888888888887</v>
      </c>
      <c r="N145" s="2">
        <f t="shared" si="23"/>
        <v>0</v>
      </c>
      <c r="O145" s="2">
        <f t="shared" si="24"/>
        <v>0</v>
      </c>
      <c r="P145" s="2">
        <f t="shared" si="25"/>
        <v>0</v>
      </c>
      <c r="Q145" s="4"/>
      <c r="R145" s="4"/>
      <c r="S145" s="4"/>
      <c r="T145" s="4"/>
      <c r="U145" s="4"/>
      <c r="V145" s="5"/>
      <c r="W145" s="5"/>
      <c r="X145" s="2"/>
      <c r="Y145" s="2"/>
    </row>
    <row r="146" spans="1:25" x14ac:dyDescent="0.25">
      <c r="A146" t="s">
        <v>8</v>
      </c>
      <c r="B146" s="1">
        <v>43278</v>
      </c>
      <c r="C146" s="2">
        <v>139</v>
      </c>
      <c r="D146" s="2" t="s">
        <v>15</v>
      </c>
      <c r="E146" s="3">
        <v>0.35138888888888892</v>
      </c>
      <c r="F146" s="3">
        <v>0.35972222222222222</v>
      </c>
      <c r="G146" s="3">
        <v>0.36249999999999999</v>
      </c>
      <c r="H146" s="2">
        <f t="shared" si="18"/>
        <v>12</v>
      </c>
      <c r="I146" s="2">
        <f t="shared" si="19"/>
        <v>16</v>
      </c>
      <c r="J146" s="2">
        <f t="shared" si="20"/>
        <v>4</v>
      </c>
      <c r="K146" s="3">
        <v>0.35000000000000003</v>
      </c>
      <c r="L146" s="3">
        <f t="shared" si="21"/>
        <v>0.36180555555555555</v>
      </c>
      <c r="M146" s="3">
        <f t="shared" si="22"/>
        <v>0.36041666666666672</v>
      </c>
      <c r="N146" s="2">
        <f t="shared" si="23"/>
        <v>2</v>
      </c>
      <c r="O146" s="2">
        <f t="shared" si="24"/>
        <v>2</v>
      </c>
      <c r="P146" s="2">
        <f t="shared" si="25"/>
        <v>0</v>
      </c>
      <c r="Q146" s="4"/>
      <c r="R146" s="4"/>
      <c r="S146" s="4"/>
      <c r="T146" s="4"/>
      <c r="U146" s="4"/>
      <c r="V146" s="5"/>
      <c r="W146" s="5"/>
      <c r="X146" s="2"/>
      <c r="Y146" s="2"/>
    </row>
    <row r="147" spans="1:25" x14ac:dyDescent="0.25">
      <c r="A147" t="s">
        <v>9</v>
      </c>
      <c r="B147" s="1">
        <v>43279</v>
      </c>
      <c r="C147" s="2">
        <v>150</v>
      </c>
      <c r="D147" s="2" t="s">
        <v>16</v>
      </c>
      <c r="E147" s="3">
        <v>0.35902777777777778</v>
      </c>
      <c r="F147" s="3">
        <v>0.36736111111111108</v>
      </c>
      <c r="G147" s="3">
        <v>0.37013888888888885</v>
      </c>
      <c r="H147" s="2">
        <f t="shared" si="18"/>
        <v>12</v>
      </c>
      <c r="I147" s="2">
        <f t="shared" si="19"/>
        <v>16</v>
      </c>
      <c r="J147" s="2">
        <f t="shared" si="20"/>
        <v>4</v>
      </c>
      <c r="K147" s="3">
        <v>0.35902777777777778</v>
      </c>
      <c r="L147" s="3">
        <f t="shared" si="21"/>
        <v>0.36944444444444441</v>
      </c>
      <c r="M147" s="3">
        <f t="shared" si="22"/>
        <v>0.36944444444444446</v>
      </c>
      <c r="N147" s="2">
        <f t="shared" si="23"/>
        <v>0</v>
      </c>
      <c r="O147" s="2">
        <f t="shared" si="24"/>
        <v>0</v>
      </c>
      <c r="P147" s="2">
        <f t="shared" si="25"/>
        <v>0</v>
      </c>
      <c r="Q147" s="4"/>
      <c r="R147" s="4">
        <v>1</v>
      </c>
      <c r="S147" s="4">
        <v>1</v>
      </c>
      <c r="T147" s="4">
        <v>1</v>
      </c>
      <c r="U147" s="4"/>
      <c r="V147" s="5"/>
      <c r="W147" s="5"/>
      <c r="X147" s="2"/>
      <c r="Y147" s="2"/>
    </row>
    <row r="148" spans="1:25" x14ac:dyDescent="0.25">
      <c r="A148" t="s">
        <v>10</v>
      </c>
      <c r="B148" s="1">
        <v>43280</v>
      </c>
      <c r="C148" s="2">
        <v>150</v>
      </c>
      <c r="D148" s="2" t="s">
        <v>15</v>
      </c>
      <c r="E148" s="3">
        <v>0.35416666666666669</v>
      </c>
      <c r="F148" s="3">
        <v>0.36249999999999999</v>
      </c>
      <c r="G148" s="3">
        <v>0.3659722222222222</v>
      </c>
      <c r="H148" s="2">
        <f t="shared" si="18"/>
        <v>12</v>
      </c>
      <c r="I148" s="2">
        <f t="shared" si="19"/>
        <v>17</v>
      </c>
      <c r="J148" s="2">
        <f t="shared" si="20"/>
        <v>5</v>
      </c>
      <c r="K148" s="3">
        <v>0.35347222222222219</v>
      </c>
      <c r="L148" s="3">
        <f t="shared" si="21"/>
        <v>0.36527777777777776</v>
      </c>
      <c r="M148" s="3">
        <f t="shared" si="22"/>
        <v>0.36388888888888887</v>
      </c>
      <c r="N148" s="2">
        <f t="shared" si="23"/>
        <v>1</v>
      </c>
      <c r="O148" s="2">
        <f t="shared" si="24"/>
        <v>2</v>
      </c>
      <c r="P148" s="2">
        <f t="shared" si="25"/>
        <v>1</v>
      </c>
      <c r="Q148" s="4"/>
      <c r="R148" s="4"/>
      <c r="S148" s="4"/>
      <c r="T148" s="4"/>
      <c r="U148" s="4"/>
      <c r="V148" s="5"/>
      <c r="W148" s="5"/>
      <c r="X148" s="2"/>
      <c r="Y148" s="2"/>
    </row>
    <row r="149" spans="1:25" x14ac:dyDescent="0.25">
      <c r="A149" t="s">
        <v>6</v>
      </c>
      <c r="B149" s="1">
        <v>43283</v>
      </c>
      <c r="C149" s="2">
        <v>139</v>
      </c>
      <c r="D149" s="2" t="s">
        <v>15</v>
      </c>
      <c r="E149" s="3">
        <v>0.35555555555555557</v>
      </c>
      <c r="F149" s="3">
        <v>0.36458333333333331</v>
      </c>
      <c r="G149" s="3">
        <v>0.36736111111111108</v>
      </c>
      <c r="H149" s="2">
        <f t="shared" si="18"/>
        <v>13</v>
      </c>
      <c r="I149" s="2">
        <f t="shared" si="19"/>
        <v>17</v>
      </c>
      <c r="J149" s="2">
        <f t="shared" si="20"/>
        <v>4</v>
      </c>
      <c r="K149" s="3">
        <v>0.35555555555555557</v>
      </c>
      <c r="L149" s="3">
        <f t="shared" si="21"/>
        <v>0.36666666666666664</v>
      </c>
      <c r="M149" s="3">
        <f t="shared" si="22"/>
        <v>0.36597222222222225</v>
      </c>
      <c r="N149" s="2">
        <f t="shared" si="23"/>
        <v>0</v>
      </c>
      <c r="O149" s="2">
        <f t="shared" si="24"/>
        <v>1</v>
      </c>
      <c r="P149" s="2">
        <f t="shared" si="25"/>
        <v>1</v>
      </c>
      <c r="Q149" s="4"/>
      <c r="R149" s="4"/>
      <c r="S149" s="4"/>
      <c r="T149" s="4"/>
      <c r="U149" s="4"/>
      <c r="V149" s="5"/>
      <c r="W149" s="5"/>
      <c r="X149" s="2"/>
      <c r="Y149" s="2"/>
    </row>
    <row r="150" spans="1:25" x14ac:dyDescent="0.25">
      <c r="A150" t="s">
        <v>7</v>
      </c>
      <c r="B150" s="1">
        <v>43284</v>
      </c>
      <c r="C150" s="2">
        <v>139</v>
      </c>
      <c r="D150" s="2" t="s">
        <v>16</v>
      </c>
      <c r="E150" s="3">
        <v>0.3611111111111111</v>
      </c>
      <c r="F150" s="3">
        <v>0.36944444444444446</v>
      </c>
      <c r="G150" s="3">
        <v>0.37222222222222223</v>
      </c>
      <c r="H150" s="2">
        <f t="shared" si="18"/>
        <v>12</v>
      </c>
      <c r="I150" s="2">
        <f t="shared" si="19"/>
        <v>16</v>
      </c>
      <c r="J150" s="2">
        <f t="shared" si="20"/>
        <v>4</v>
      </c>
      <c r="K150" s="3">
        <v>0.3611111111111111</v>
      </c>
      <c r="L150" s="3">
        <f t="shared" si="21"/>
        <v>0.37152777777777779</v>
      </c>
      <c r="M150" s="3">
        <f t="shared" si="22"/>
        <v>0.37152777777777779</v>
      </c>
      <c r="N150" s="2">
        <f t="shared" si="23"/>
        <v>0</v>
      </c>
      <c r="O150" s="2">
        <f t="shared" si="24"/>
        <v>0</v>
      </c>
      <c r="P150" s="2">
        <f t="shared" si="25"/>
        <v>0</v>
      </c>
      <c r="Q150" s="4"/>
      <c r="R150" s="4"/>
      <c r="S150" s="4"/>
      <c r="T150" s="4"/>
      <c r="U150" s="4"/>
      <c r="V150" s="5"/>
      <c r="W150" s="5"/>
      <c r="X150" s="2"/>
      <c r="Y150" s="2"/>
    </row>
    <row r="151" spans="1:25" x14ac:dyDescent="0.25">
      <c r="A151" t="s">
        <v>8</v>
      </c>
      <c r="B151" s="1">
        <v>43285</v>
      </c>
      <c r="C151" s="2">
        <v>150</v>
      </c>
      <c r="D151" s="2" t="s">
        <v>15</v>
      </c>
      <c r="E151" s="3">
        <v>0.35972222222222222</v>
      </c>
      <c r="F151" s="3">
        <v>0.3666666666666667</v>
      </c>
      <c r="G151" s="3">
        <v>0.37013888888888885</v>
      </c>
      <c r="H151" s="2">
        <f t="shared" si="18"/>
        <v>10</v>
      </c>
      <c r="I151" s="2">
        <f t="shared" si="19"/>
        <v>15</v>
      </c>
      <c r="J151" s="2">
        <f t="shared" si="20"/>
        <v>5</v>
      </c>
      <c r="K151" s="3">
        <v>0.35902777777777778</v>
      </c>
      <c r="L151" s="3">
        <f t="shared" si="21"/>
        <v>0.36944444444444441</v>
      </c>
      <c r="M151" s="3">
        <f t="shared" si="22"/>
        <v>0.36944444444444446</v>
      </c>
      <c r="N151" s="2">
        <f t="shared" si="23"/>
        <v>1</v>
      </c>
      <c r="O151" s="2">
        <f t="shared" si="24"/>
        <v>0</v>
      </c>
      <c r="P151" s="2">
        <f t="shared" si="25"/>
        <v>-1</v>
      </c>
      <c r="Q151" s="4"/>
      <c r="R151" s="4"/>
      <c r="S151" s="4"/>
      <c r="T151" s="4"/>
      <c r="U151" s="4"/>
      <c r="V151" s="5"/>
      <c r="W151" s="5"/>
      <c r="X151" s="2"/>
      <c r="Y151" s="2"/>
    </row>
    <row r="152" spans="1:25" x14ac:dyDescent="0.25">
      <c r="A152" t="s">
        <v>6</v>
      </c>
      <c r="B152" s="1">
        <v>43290</v>
      </c>
      <c r="C152" s="2">
        <v>150</v>
      </c>
      <c r="D152" s="2" t="s">
        <v>16</v>
      </c>
      <c r="E152" s="3">
        <v>0.35347222222222219</v>
      </c>
      <c r="F152" s="3">
        <v>0.36180555555555555</v>
      </c>
      <c r="G152" s="3">
        <v>0.36458333333333331</v>
      </c>
      <c r="H152" s="2">
        <f t="shared" si="18"/>
        <v>12</v>
      </c>
      <c r="I152" s="2">
        <f t="shared" si="19"/>
        <v>16</v>
      </c>
      <c r="J152" s="2">
        <f t="shared" si="20"/>
        <v>4</v>
      </c>
      <c r="K152" s="3">
        <v>0.35347222222222219</v>
      </c>
      <c r="L152" s="3">
        <f t="shared" si="21"/>
        <v>0.36388888888888887</v>
      </c>
      <c r="M152" s="3">
        <f t="shared" si="22"/>
        <v>0.36388888888888887</v>
      </c>
      <c r="N152" s="2">
        <f t="shared" si="23"/>
        <v>0</v>
      </c>
      <c r="O152" s="2">
        <f t="shared" si="24"/>
        <v>0</v>
      </c>
      <c r="P152" s="2">
        <f t="shared" si="25"/>
        <v>0</v>
      </c>
      <c r="Q152" s="4"/>
      <c r="R152" s="4"/>
      <c r="S152" s="4"/>
      <c r="T152" s="4">
        <v>1</v>
      </c>
      <c r="U152" s="4">
        <v>1</v>
      </c>
      <c r="V152" s="5"/>
      <c r="W152" s="5"/>
      <c r="X152" s="2"/>
      <c r="Y152" s="2"/>
    </row>
    <row r="153" spans="1:25" x14ac:dyDescent="0.25">
      <c r="A153" t="s">
        <v>7</v>
      </c>
      <c r="B153" s="1">
        <v>43291</v>
      </c>
      <c r="C153" s="2">
        <v>150</v>
      </c>
      <c r="D153" s="2" t="s">
        <v>16</v>
      </c>
      <c r="E153" s="3">
        <v>0.35347222222222219</v>
      </c>
      <c r="F153" s="3">
        <v>0.36180555555555555</v>
      </c>
      <c r="G153" s="3">
        <v>0.36388888888888887</v>
      </c>
      <c r="H153" s="2">
        <f t="shared" si="18"/>
        <v>12</v>
      </c>
      <c r="I153" s="2">
        <f t="shared" si="19"/>
        <v>15</v>
      </c>
      <c r="J153" s="2">
        <f t="shared" si="20"/>
        <v>3</v>
      </c>
      <c r="K153" s="3">
        <v>0.35347222222222219</v>
      </c>
      <c r="L153" s="3">
        <f t="shared" si="21"/>
        <v>0.36319444444444443</v>
      </c>
      <c r="M153" s="3">
        <f t="shared" si="22"/>
        <v>0.36388888888888887</v>
      </c>
      <c r="N153" s="2">
        <f t="shared" si="23"/>
        <v>0</v>
      </c>
      <c r="O153" s="2">
        <f t="shared" si="24"/>
        <v>-1</v>
      </c>
      <c r="P153" s="2">
        <f t="shared" si="25"/>
        <v>-1</v>
      </c>
      <c r="Q153" s="4"/>
      <c r="R153" s="4"/>
      <c r="S153" s="4"/>
      <c r="T153" s="4"/>
      <c r="U153" s="4"/>
      <c r="V153" s="5"/>
      <c r="W153" s="5"/>
      <c r="X153" s="2"/>
      <c r="Y153" s="2"/>
    </row>
    <row r="154" spans="1:25" x14ac:dyDescent="0.25">
      <c r="A154" t="s">
        <v>8</v>
      </c>
      <c r="B154" s="1">
        <v>43292</v>
      </c>
      <c r="C154" s="2">
        <v>139</v>
      </c>
      <c r="D154" s="2" t="s">
        <v>16</v>
      </c>
      <c r="E154" s="3">
        <v>0.3743055555555555</v>
      </c>
      <c r="F154" s="3">
        <v>0.38263888888888892</v>
      </c>
      <c r="G154" s="3">
        <v>0.38472222222222219</v>
      </c>
      <c r="H154" s="2">
        <f t="shared" si="18"/>
        <v>12</v>
      </c>
      <c r="I154" s="2">
        <f t="shared" si="19"/>
        <v>15</v>
      </c>
      <c r="J154" s="2">
        <f t="shared" si="20"/>
        <v>3</v>
      </c>
      <c r="K154" s="3">
        <v>0.3743055555555555</v>
      </c>
      <c r="L154" s="3">
        <f t="shared" si="21"/>
        <v>0.38402777777777775</v>
      </c>
      <c r="M154" s="3">
        <f t="shared" si="22"/>
        <v>0.38472222222222219</v>
      </c>
      <c r="N154" s="2">
        <f t="shared" si="23"/>
        <v>0</v>
      </c>
      <c r="O154" s="2">
        <f t="shared" si="24"/>
        <v>-1</v>
      </c>
      <c r="P154" s="2">
        <f t="shared" si="25"/>
        <v>-1</v>
      </c>
      <c r="Q154" s="4"/>
      <c r="R154" s="4"/>
      <c r="S154" s="4"/>
      <c r="T154" s="4"/>
      <c r="U154" s="4"/>
      <c r="V154" s="5"/>
      <c r="W154" s="5"/>
      <c r="X154" s="2"/>
      <c r="Y154" s="2"/>
    </row>
    <row r="155" spans="1:25" x14ac:dyDescent="0.25">
      <c r="A155" t="s">
        <v>9</v>
      </c>
      <c r="B155" s="1">
        <v>43293</v>
      </c>
      <c r="C155" s="2">
        <v>139</v>
      </c>
      <c r="D155" s="2" t="s">
        <v>15</v>
      </c>
      <c r="E155" s="3">
        <v>0.35555555555555557</v>
      </c>
      <c r="F155" s="3">
        <v>0.36388888888888887</v>
      </c>
      <c r="G155" s="3">
        <v>0.3659722222222222</v>
      </c>
      <c r="H155" s="2">
        <f t="shared" si="18"/>
        <v>12</v>
      </c>
      <c r="I155" s="2">
        <f t="shared" si="19"/>
        <v>15</v>
      </c>
      <c r="J155" s="2">
        <f t="shared" si="20"/>
        <v>3</v>
      </c>
      <c r="K155" s="3">
        <v>0.35555555555555557</v>
      </c>
      <c r="L155" s="3">
        <f t="shared" si="21"/>
        <v>0.36527777777777776</v>
      </c>
      <c r="M155" s="3">
        <f t="shared" si="22"/>
        <v>0.36597222222222225</v>
      </c>
      <c r="N155" s="2">
        <f t="shared" si="23"/>
        <v>0</v>
      </c>
      <c r="O155" s="2">
        <f t="shared" si="24"/>
        <v>-1</v>
      </c>
      <c r="P155" s="2">
        <f t="shared" si="25"/>
        <v>-1</v>
      </c>
      <c r="Q155" s="4"/>
      <c r="R155" s="4"/>
      <c r="S155" s="4"/>
      <c r="T155" s="4"/>
      <c r="U155" s="4"/>
      <c r="V155" s="5"/>
      <c r="W155" s="5"/>
      <c r="X155" s="2"/>
      <c r="Y155" s="2"/>
    </row>
    <row r="156" spans="1:25" x14ac:dyDescent="0.25">
      <c r="A156" t="s">
        <v>10</v>
      </c>
      <c r="B156" s="1">
        <v>43294</v>
      </c>
      <c r="C156" s="2">
        <v>150</v>
      </c>
      <c r="D156" s="2" t="s">
        <v>15</v>
      </c>
      <c r="E156" s="3">
        <v>0.3430555555555555</v>
      </c>
      <c r="F156" s="3">
        <v>0.35138888888888892</v>
      </c>
      <c r="G156" s="3">
        <v>0.35347222222222219</v>
      </c>
      <c r="H156" s="2">
        <f t="shared" si="18"/>
        <v>12</v>
      </c>
      <c r="I156" s="2">
        <f t="shared" si="19"/>
        <v>15</v>
      </c>
      <c r="J156" s="2">
        <f t="shared" si="20"/>
        <v>3</v>
      </c>
      <c r="K156" s="3">
        <v>0.3430555555555555</v>
      </c>
      <c r="L156" s="3">
        <f t="shared" si="21"/>
        <v>0.35277777777777775</v>
      </c>
      <c r="M156" s="3">
        <f t="shared" si="22"/>
        <v>0.35347222222222219</v>
      </c>
      <c r="N156" s="2">
        <f t="shared" si="23"/>
        <v>0</v>
      </c>
      <c r="O156" s="2">
        <f t="shared" si="24"/>
        <v>-1</v>
      </c>
      <c r="P156" s="2">
        <f t="shared" si="25"/>
        <v>-1</v>
      </c>
      <c r="Q156" s="4"/>
      <c r="R156" s="4"/>
      <c r="S156" s="4"/>
      <c r="T156" s="4">
        <v>1</v>
      </c>
      <c r="U156" s="4">
        <v>1</v>
      </c>
      <c r="V156" s="5"/>
      <c r="W156" s="5"/>
      <c r="X156" s="2"/>
      <c r="Y156" s="2"/>
    </row>
    <row r="157" spans="1:25" x14ac:dyDescent="0.25">
      <c r="A157" t="s">
        <v>6</v>
      </c>
      <c r="B157" s="1">
        <v>43297</v>
      </c>
      <c r="C157" s="2">
        <v>150</v>
      </c>
      <c r="D157" s="2" t="s">
        <v>16</v>
      </c>
      <c r="E157" s="3">
        <v>0.35347222222222219</v>
      </c>
      <c r="F157" s="3">
        <v>0.36249999999999999</v>
      </c>
      <c r="G157" s="3">
        <v>0.36458333333333331</v>
      </c>
      <c r="H157" s="2">
        <f t="shared" si="18"/>
        <v>13</v>
      </c>
      <c r="I157" s="2">
        <f t="shared" si="19"/>
        <v>16</v>
      </c>
      <c r="J157" s="2">
        <f t="shared" si="20"/>
        <v>3</v>
      </c>
      <c r="K157" s="3">
        <v>0.35347222222222219</v>
      </c>
      <c r="L157" s="3">
        <f t="shared" si="21"/>
        <v>0.36388888888888887</v>
      </c>
      <c r="M157" s="3">
        <f t="shared" si="22"/>
        <v>0.36388888888888887</v>
      </c>
      <c r="N157" s="2">
        <f t="shared" si="23"/>
        <v>0</v>
      </c>
      <c r="O157" s="2">
        <f t="shared" si="24"/>
        <v>0</v>
      </c>
      <c r="P157" s="2">
        <f t="shared" si="25"/>
        <v>0</v>
      </c>
      <c r="Q157" s="4"/>
      <c r="R157" s="4"/>
      <c r="S157" s="4"/>
      <c r="T157" s="4"/>
      <c r="U157" s="4"/>
      <c r="V157" s="5"/>
      <c r="W157" s="5"/>
      <c r="X157" s="2"/>
      <c r="Y157" s="2"/>
    </row>
    <row r="158" spans="1:25" x14ac:dyDescent="0.25">
      <c r="A158" t="s">
        <v>7</v>
      </c>
      <c r="B158" s="1">
        <v>43298</v>
      </c>
      <c r="C158" s="2">
        <v>157</v>
      </c>
      <c r="D158" s="2" t="s">
        <v>15</v>
      </c>
      <c r="E158" s="3">
        <v>0.35138888888888892</v>
      </c>
      <c r="F158" s="3">
        <v>0.35833333333333334</v>
      </c>
      <c r="G158" s="3">
        <v>0.3611111111111111</v>
      </c>
      <c r="H158" s="2">
        <f t="shared" si="18"/>
        <v>10</v>
      </c>
      <c r="I158" s="2">
        <f t="shared" si="19"/>
        <v>14</v>
      </c>
      <c r="J158" s="2">
        <f t="shared" si="20"/>
        <v>4</v>
      </c>
      <c r="K158" s="3">
        <v>0.35138888888888892</v>
      </c>
      <c r="L158" s="3">
        <f t="shared" si="21"/>
        <v>0.3611111111111111</v>
      </c>
      <c r="M158" s="3">
        <f t="shared" si="22"/>
        <v>0.36111111111111116</v>
      </c>
      <c r="N158" s="2">
        <f t="shared" si="23"/>
        <v>0</v>
      </c>
      <c r="O158" s="2">
        <f t="shared" si="24"/>
        <v>0</v>
      </c>
      <c r="P158" s="2">
        <f t="shared" si="25"/>
        <v>0</v>
      </c>
      <c r="Q158" s="4"/>
      <c r="R158" s="4">
        <v>1</v>
      </c>
      <c r="S158" s="4"/>
      <c r="T158" s="4"/>
      <c r="U158" s="4"/>
      <c r="V158" s="5"/>
      <c r="W158" s="5"/>
      <c r="X158" s="2"/>
      <c r="Y158" s="2"/>
    </row>
    <row r="159" spans="1:25" x14ac:dyDescent="0.25">
      <c r="A159" t="s">
        <v>8</v>
      </c>
      <c r="B159" s="1">
        <v>43299</v>
      </c>
      <c r="C159" s="2">
        <v>150</v>
      </c>
      <c r="D159" s="2" t="s">
        <v>16</v>
      </c>
      <c r="E159" s="3">
        <v>0.35347222222222219</v>
      </c>
      <c r="F159" s="3">
        <v>0.36180555555555555</v>
      </c>
      <c r="G159" s="3">
        <v>0.36458333333333331</v>
      </c>
      <c r="H159" s="2">
        <f t="shared" si="18"/>
        <v>12</v>
      </c>
      <c r="I159" s="2">
        <f t="shared" si="19"/>
        <v>16</v>
      </c>
      <c r="J159" s="2">
        <f t="shared" si="20"/>
        <v>4</v>
      </c>
      <c r="K159" s="3">
        <v>0.35347222222222219</v>
      </c>
      <c r="L159" s="3">
        <f t="shared" si="21"/>
        <v>0.36388888888888887</v>
      </c>
      <c r="M159" s="3">
        <f t="shared" si="22"/>
        <v>0.36388888888888887</v>
      </c>
      <c r="N159" s="2">
        <f t="shared" si="23"/>
        <v>0</v>
      </c>
      <c r="O159" s="2">
        <f t="shared" si="24"/>
        <v>0</v>
      </c>
      <c r="P159" s="2">
        <f t="shared" si="25"/>
        <v>0</v>
      </c>
      <c r="Q159" s="4"/>
      <c r="R159" s="4"/>
      <c r="S159" s="4"/>
      <c r="T159" s="4">
        <v>1</v>
      </c>
      <c r="U159" s="4">
        <v>1</v>
      </c>
      <c r="V159" s="5"/>
      <c r="W159" s="5"/>
      <c r="X159" s="2"/>
      <c r="Y159" s="2"/>
    </row>
    <row r="160" spans="1:25" x14ac:dyDescent="0.25">
      <c r="A160" t="s">
        <v>9</v>
      </c>
      <c r="B160" s="1">
        <v>43300</v>
      </c>
      <c r="C160" s="2">
        <v>139</v>
      </c>
      <c r="D160" s="2" t="s">
        <v>15</v>
      </c>
      <c r="E160" s="3">
        <v>0.3444444444444445</v>
      </c>
      <c r="F160" s="3">
        <v>0.3527777777777778</v>
      </c>
      <c r="G160" s="3">
        <v>0.35555555555555557</v>
      </c>
      <c r="H160" s="2">
        <f t="shared" si="18"/>
        <v>12</v>
      </c>
      <c r="I160" s="2">
        <f t="shared" si="19"/>
        <v>16</v>
      </c>
      <c r="J160" s="2">
        <f t="shared" si="20"/>
        <v>4</v>
      </c>
      <c r="K160" s="3">
        <v>0.34513888888888888</v>
      </c>
      <c r="L160" s="3">
        <f t="shared" si="21"/>
        <v>0.35486111111111113</v>
      </c>
      <c r="M160" s="3">
        <f t="shared" si="22"/>
        <v>0.35555555555555557</v>
      </c>
      <c r="N160" s="2">
        <f t="shared" si="23"/>
        <v>-1</v>
      </c>
      <c r="O160" s="2">
        <f t="shared" si="24"/>
        <v>-1</v>
      </c>
      <c r="P160" s="2">
        <f t="shared" si="25"/>
        <v>0</v>
      </c>
      <c r="Q160" s="4"/>
      <c r="R160" s="4"/>
      <c r="S160" s="4"/>
      <c r="T160" s="4"/>
      <c r="U160" s="4"/>
      <c r="V160" s="5"/>
      <c r="W160" s="5"/>
      <c r="X160" s="2"/>
      <c r="Y160" s="2"/>
    </row>
    <row r="161" spans="1:25" x14ac:dyDescent="0.25">
      <c r="A161" t="s">
        <v>10</v>
      </c>
      <c r="B161" s="1">
        <v>43301</v>
      </c>
      <c r="C161" s="2">
        <v>157</v>
      </c>
      <c r="D161" s="2" t="s">
        <v>15</v>
      </c>
      <c r="E161" s="3">
        <v>0.35694444444444445</v>
      </c>
      <c r="F161" s="3">
        <v>0.36458333333333331</v>
      </c>
      <c r="G161" s="3">
        <v>0.3666666666666667</v>
      </c>
      <c r="H161" s="2">
        <f t="shared" si="18"/>
        <v>11</v>
      </c>
      <c r="I161" s="2">
        <f t="shared" si="19"/>
        <v>14</v>
      </c>
      <c r="J161" s="2">
        <f t="shared" si="20"/>
        <v>3</v>
      </c>
      <c r="K161" s="3">
        <v>0.35694444444444445</v>
      </c>
      <c r="L161" s="3">
        <f t="shared" si="21"/>
        <v>0.3666666666666667</v>
      </c>
      <c r="M161" s="3">
        <f t="shared" si="22"/>
        <v>0.3666666666666667</v>
      </c>
      <c r="N161" s="2">
        <f t="shared" si="23"/>
        <v>0</v>
      </c>
      <c r="O161" s="2">
        <f t="shared" si="24"/>
        <v>0</v>
      </c>
      <c r="P161" s="2">
        <f t="shared" si="25"/>
        <v>0</v>
      </c>
      <c r="Q161" s="4"/>
      <c r="R161" s="4"/>
      <c r="S161" s="4"/>
      <c r="T161" s="4"/>
      <c r="U161" s="4"/>
      <c r="V161" s="5"/>
      <c r="W161" s="5"/>
      <c r="X161" s="2"/>
      <c r="Y161" s="2"/>
    </row>
    <row r="162" spans="1:25" x14ac:dyDescent="0.25">
      <c r="A162" t="s">
        <v>7</v>
      </c>
      <c r="B162" s="1">
        <v>43305</v>
      </c>
      <c r="C162" s="2">
        <v>150</v>
      </c>
      <c r="D162" s="2" t="s">
        <v>15</v>
      </c>
      <c r="E162" s="3">
        <v>0.35902777777777778</v>
      </c>
      <c r="F162" s="3">
        <v>0.36736111111111108</v>
      </c>
      <c r="G162" s="3">
        <v>0.37013888888888885</v>
      </c>
      <c r="H162" s="2">
        <f t="shared" ref="H162:H193" si="26">MINUTE(F162-E162)</f>
        <v>12</v>
      </c>
      <c r="I162" s="2">
        <f t="shared" si="19"/>
        <v>16</v>
      </c>
      <c r="J162" s="2">
        <f t="shared" ref="J162:J193" si="27">MINUTE(G162-F162)</f>
        <v>4</v>
      </c>
      <c r="K162" s="3">
        <v>0.35902777777777778</v>
      </c>
      <c r="L162" s="3">
        <f t="shared" si="21"/>
        <v>0.36944444444444441</v>
      </c>
      <c r="M162" s="3">
        <f t="shared" si="22"/>
        <v>0.36944444444444446</v>
      </c>
      <c r="N162" s="2">
        <f t="shared" si="23"/>
        <v>0</v>
      </c>
      <c r="O162" s="2">
        <f t="shared" si="24"/>
        <v>0</v>
      </c>
      <c r="P162" s="2">
        <f t="shared" si="25"/>
        <v>0</v>
      </c>
      <c r="Q162" s="4">
        <v>1</v>
      </c>
      <c r="R162" s="4">
        <v>1</v>
      </c>
      <c r="S162" s="4"/>
      <c r="T162" s="4">
        <v>1</v>
      </c>
      <c r="U162" s="4">
        <v>1</v>
      </c>
      <c r="V162" s="5"/>
      <c r="W162" s="5"/>
      <c r="X162" s="2"/>
      <c r="Y162" s="2"/>
    </row>
    <row r="163" spans="1:25" x14ac:dyDescent="0.25">
      <c r="A163" t="s">
        <v>8</v>
      </c>
      <c r="B163" s="1">
        <v>43306</v>
      </c>
      <c r="C163" s="2">
        <v>139</v>
      </c>
      <c r="D163" s="2" t="s">
        <v>16</v>
      </c>
      <c r="E163" s="3">
        <v>0.3611111111111111</v>
      </c>
      <c r="F163" s="3">
        <v>0.37013888888888885</v>
      </c>
      <c r="G163" s="3">
        <v>0.37222222222222223</v>
      </c>
      <c r="H163" s="2">
        <f t="shared" si="26"/>
        <v>13</v>
      </c>
      <c r="I163" s="2">
        <f t="shared" si="19"/>
        <v>16</v>
      </c>
      <c r="J163" s="2">
        <f t="shared" si="27"/>
        <v>3</v>
      </c>
      <c r="K163" s="3">
        <v>0.3611111111111111</v>
      </c>
      <c r="L163" s="3">
        <f t="shared" si="21"/>
        <v>0.37152777777777779</v>
      </c>
      <c r="M163" s="3">
        <f t="shared" si="22"/>
        <v>0.37152777777777779</v>
      </c>
      <c r="N163" s="2">
        <f t="shared" si="23"/>
        <v>0</v>
      </c>
      <c r="O163" s="2">
        <f t="shared" si="24"/>
        <v>0</v>
      </c>
      <c r="P163" s="2">
        <f t="shared" si="25"/>
        <v>0</v>
      </c>
      <c r="Q163" s="4"/>
      <c r="R163" s="4"/>
      <c r="S163" s="4"/>
      <c r="T163" s="4"/>
      <c r="U163" s="4"/>
      <c r="V163" s="5"/>
      <c r="W163" s="5"/>
      <c r="X163" s="2"/>
      <c r="Y163" s="2"/>
    </row>
    <row r="164" spans="1:25" x14ac:dyDescent="0.25">
      <c r="A164" t="s">
        <v>7</v>
      </c>
      <c r="B164" s="1">
        <v>43319</v>
      </c>
      <c r="C164" s="2">
        <v>150</v>
      </c>
      <c r="D164" s="2" t="s">
        <v>15</v>
      </c>
      <c r="E164" s="3">
        <v>0.34791666666666665</v>
      </c>
      <c r="F164" s="3">
        <v>0.35555555555555557</v>
      </c>
      <c r="G164" s="3">
        <v>0.35902777777777778</v>
      </c>
      <c r="H164" s="2">
        <f t="shared" si="26"/>
        <v>11</v>
      </c>
      <c r="I164" s="2">
        <f t="shared" si="19"/>
        <v>16</v>
      </c>
      <c r="J164" s="2">
        <f t="shared" si="27"/>
        <v>5</v>
      </c>
      <c r="K164" s="3">
        <v>0.34791666666666665</v>
      </c>
      <c r="L164" s="3">
        <f t="shared" si="21"/>
        <v>0.35833333333333334</v>
      </c>
      <c r="M164" s="3">
        <f t="shared" si="22"/>
        <v>0.35833333333333334</v>
      </c>
      <c r="N164" s="2">
        <f t="shared" si="23"/>
        <v>0</v>
      </c>
      <c r="O164" s="2">
        <f t="shared" si="24"/>
        <v>0</v>
      </c>
      <c r="P164" s="2">
        <f t="shared" si="25"/>
        <v>0</v>
      </c>
      <c r="Q164" s="4"/>
      <c r="R164" s="4"/>
      <c r="S164" s="4"/>
      <c r="T164" s="4"/>
      <c r="U164" s="4"/>
      <c r="V164" s="5"/>
      <c r="W164" s="5"/>
      <c r="X164" s="2"/>
      <c r="Y164" s="2"/>
    </row>
    <row r="165" spans="1:25" x14ac:dyDescent="0.25">
      <c r="A165" t="s">
        <v>8</v>
      </c>
      <c r="B165" s="1">
        <v>43320</v>
      </c>
      <c r="C165" s="2">
        <v>157</v>
      </c>
      <c r="D165" s="2" t="s">
        <v>15</v>
      </c>
      <c r="E165" s="3">
        <v>0.35694444444444445</v>
      </c>
      <c r="F165" s="3">
        <v>0.36527777777777781</v>
      </c>
      <c r="G165" s="3">
        <v>0.36874999999999997</v>
      </c>
      <c r="H165" s="2">
        <f t="shared" si="26"/>
        <v>12</v>
      </c>
      <c r="I165" s="2">
        <f t="shared" si="19"/>
        <v>17</v>
      </c>
      <c r="J165" s="2">
        <f t="shared" si="27"/>
        <v>5</v>
      </c>
      <c r="K165" s="3">
        <v>0.35694444444444445</v>
      </c>
      <c r="L165" s="3">
        <f t="shared" si="21"/>
        <v>0.36874999999999997</v>
      </c>
      <c r="M165" s="3">
        <f t="shared" si="22"/>
        <v>0.3666666666666667</v>
      </c>
      <c r="N165" s="2">
        <f t="shared" si="23"/>
        <v>0</v>
      </c>
      <c r="O165" s="2">
        <f t="shared" si="24"/>
        <v>3</v>
      </c>
      <c r="P165" s="2">
        <f t="shared" si="25"/>
        <v>3</v>
      </c>
      <c r="Q165" s="4"/>
      <c r="R165" s="4"/>
      <c r="S165" s="4"/>
      <c r="T165" s="4"/>
      <c r="U165" s="4"/>
      <c r="V165" s="5"/>
      <c r="W165" s="5"/>
      <c r="X165" s="2"/>
      <c r="Y165" s="2"/>
    </row>
    <row r="166" spans="1:25" x14ac:dyDescent="0.25">
      <c r="A166" t="s">
        <v>9</v>
      </c>
      <c r="B166" s="1">
        <v>43321</v>
      </c>
      <c r="C166" s="2">
        <v>150</v>
      </c>
      <c r="D166" s="2" t="s">
        <v>15</v>
      </c>
      <c r="E166" s="3">
        <v>0.35972222222222222</v>
      </c>
      <c r="F166" s="3">
        <v>0.36805555555555558</v>
      </c>
      <c r="G166" s="3">
        <v>0.37013888888888885</v>
      </c>
      <c r="H166" s="2">
        <f t="shared" si="26"/>
        <v>12</v>
      </c>
      <c r="I166" s="2">
        <f t="shared" si="19"/>
        <v>15</v>
      </c>
      <c r="J166" s="2">
        <f t="shared" si="27"/>
        <v>3</v>
      </c>
      <c r="K166" s="3">
        <v>0.35902777777777778</v>
      </c>
      <c r="L166" s="3">
        <f t="shared" si="21"/>
        <v>0.36944444444444441</v>
      </c>
      <c r="M166" s="3">
        <f t="shared" si="22"/>
        <v>0.36944444444444446</v>
      </c>
      <c r="N166" s="2">
        <f t="shared" si="23"/>
        <v>1</v>
      </c>
      <c r="O166" s="2">
        <f t="shared" si="24"/>
        <v>0</v>
      </c>
      <c r="P166" s="2">
        <f t="shared" si="25"/>
        <v>-1</v>
      </c>
      <c r="Q166" s="4"/>
      <c r="R166" s="4"/>
      <c r="S166" s="4"/>
      <c r="T166" s="4"/>
      <c r="U166" s="4"/>
      <c r="V166" s="5"/>
      <c r="W166" s="5">
        <v>1</v>
      </c>
      <c r="X166" s="2">
        <v>4</v>
      </c>
      <c r="Y166" s="2" t="s">
        <v>65</v>
      </c>
    </row>
    <row r="167" spans="1:25" x14ac:dyDescent="0.25">
      <c r="A167" t="s">
        <v>10</v>
      </c>
      <c r="B167" s="1">
        <v>43322</v>
      </c>
      <c r="C167" s="2">
        <v>150</v>
      </c>
      <c r="D167" s="2" t="s">
        <v>15</v>
      </c>
      <c r="E167" s="3">
        <v>0.35902777777777778</v>
      </c>
      <c r="F167" s="3">
        <v>0.36736111111111108</v>
      </c>
      <c r="G167" s="3">
        <v>0.37013888888888885</v>
      </c>
      <c r="H167" s="2">
        <f t="shared" si="26"/>
        <v>12</v>
      </c>
      <c r="I167" s="2">
        <f t="shared" si="19"/>
        <v>16</v>
      </c>
      <c r="J167" s="2">
        <f t="shared" si="27"/>
        <v>4</v>
      </c>
      <c r="K167" s="3">
        <v>0.35902777777777778</v>
      </c>
      <c r="L167" s="3">
        <f t="shared" si="21"/>
        <v>0.36944444444444441</v>
      </c>
      <c r="M167" s="3">
        <f t="shared" si="22"/>
        <v>0.36944444444444446</v>
      </c>
      <c r="N167" s="2">
        <f t="shared" si="23"/>
        <v>0</v>
      </c>
      <c r="O167" s="2">
        <f t="shared" si="24"/>
        <v>0</v>
      </c>
      <c r="P167" s="2">
        <f t="shared" si="25"/>
        <v>0</v>
      </c>
      <c r="Q167" s="4"/>
      <c r="R167" s="4"/>
      <c r="S167" s="4"/>
      <c r="T167" s="4"/>
      <c r="U167" s="4"/>
      <c r="V167" s="5"/>
      <c r="W167" s="5"/>
      <c r="X167" s="2"/>
      <c r="Y167" s="2"/>
    </row>
    <row r="168" spans="1:25" x14ac:dyDescent="0.25">
      <c r="A168" t="s">
        <v>6</v>
      </c>
      <c r="B168" s="1">
        <v>43339</v>
      </c>
      <c r="C168" s="2">
        <v>139</v>
      </c>
      <c r="D168" s="2" t="s">
        <v>15</v>
      </c>
      <c r="E168" s="3">
        <v>0.3576388888888889</v>
      </c>
      <c r="F168" s="3">
        <v>0.3666666666666667</v>
      </c>
      <c r="G168" s="3">
        <v>0.37013888888888885</v>
      </c>
      <c r="H168" s="2">
        <f t="shared" si="26"/>
        <v>13</v>
      </c>
      <c r="I168" s="2">
        <f t="shared" si="19"/>
        <v>18</v>
      </c>
      <c r="J168" s="2">
        <f t="shared" si="27"/>
        <v>5</v>
      </c>
      <c r="K168" s="3">
        <v>0.35555555555555557</v>
      </c>
      <c r="L168" s="3">
        <f t="shared" si="21"/>
        <v>0.36944444444444441</v>
      </c>
      <c r="M168" s="3">
        <f t="shared" si="22"/>
        <v>0.36597222222222225</v>
      </c>
      <c r="N168" s="2">
        <f t="shared" si="23"/>
        <v>3</v>
      </c>
      <c r="O168" s="2">
        <f t="shared" si="24"/>
        <v>5</v>
      </c>
      <c r="P168" s="2">
        <f t="shared" si="25"/>
        <v>2</v>
      </c>
      <c r="Q168" s="4"/>
      <c r="R168" s="4"/>
      <c r="S168" s="4"/>
      <c r="T168" s="4"/>
      <c r="U168" s="4"/>
      <c r="V168" s="5"/>
      <c r="W168" s="5"/>
      <c r="X168" s="2"/>
      <c r="Y168" s="2"/>
    </row>
    <row r="169" spans="1:25" x14ac:dyDescent="0.25">
      <c r="A169" t="s">
        <v>7</v>
      </c>
      <c r="B169" s="1">
        <v>43340</v>
      </c>
      <c r="C169" s="2">
        <v>139</v>
      </c>
      <c r="D169" s="2" t="s">
        <v>15</v>
      </c>
      <c r="E169" s="3">
        <v>0.35902777777777778</v>
      </c>
      <c r="F169" s="3">
        <v>0.3666666666666667</v>
      </c>
      <c r="G169" s="3">
        <v>0.36944444444444446</v>
      </c>
      <c r="H169" s="2">
        <f t="shared" si="26"/>
        <v>11</v>
      </c>
      <c r="I169" s="2">
        <f t="shared" si="19"/>
        <v>15</v>
      </c>
      <c r="J169" s="2">
        <f t="shared" si="27"/>
        <v>4</v>
      </c>
      <c r="K169" s="3">
        <v>0.35555555555555557</v>
      </c>
      <c r="L169" s="3">
        <f t="shared" si="21"/>
        <v>0.36875000000000002</v>
      </c>
      <c r="M169" s="3">
        <f t="shared" si="22"/>
        <v>0.36597222222222225</v>
      </c>
      <c r="N169" s="2">
        <f t="shared" si="23"/>
        <v>5</v>
      </c>
      <c r="O169" s="2">
        <f t="shared" si="24"/>
        <v>4</v>
      </c>
      <c r="P169" s="2">
        <f t="shared" si="25"/>
        <v>-1</v>
      </c>
      <c r="Q169" s="4"/>
      <c r="R169" s="4"/>
      <c r="S169" s="4"/>
      <c r="T169" s="4"/>
      <c r="U169" s="4"/>
      <c r="V169" s="5"/>
      <c r="W169" s="5">
        <v>1</v>
      </c>
      <c r="X169" s="2"/>
      <c r="Y169" s="2" t="s">
        <v>45</v>
      </c>
    </row>
    <row r="170" spans="1:25" x14ac:dyDescent="0.25">
      <c r="A170" t="s">
        <v>8</v>
      </c>
      <c r="B170" s="1">
        <v>43341</v>
      </c>
      <c r="C170" s="2">
        <v>157</v>
      </c>
      <c r="D170" s="2" t="s">
        <v>15</v>
      </c>
      <c r="E170" s="3">
        <v>0.36319444444444443</v>
      </c>
      <c r="F170" s="3">
        <v>0.36944444444444446</v>
      </c>
      <c r="G170" s="3">
        <v>0.37291666666666662</v>
      </c>
      <c r="H170" s="2">
        <f t="shared" si="26"/>
        <v>9</v>
      </c>
      <c r="I170" s="2">
        <f t="shared" si="19"/>
        <v>14</v>
      </c>
      <c r="J170" s="2">
        <f t="shared" si="27"/>
        <v>5</v>
      </c>
      <c r="K170" s="3">
        <v>0.36249999999999999</v>
      </c>
      <c r="L170" s="3">
        <f t="shared" si="21"/>
        <v>0.37291666666666662</v>
      </c>
      <c r="M170" s="3">
        <f t="shared" si="22"/>
        <v>0.37222222222222223</v>
      </c>
      <c r="N170" s="2">
        <f t="shared" si="23"/>
        <v>1</v>
      </c>
      <c r="O170" s="2">
        <f t="shared" si="24"/>
        <v>1</v>
      </c>
      <c r="P170" s="2">
        <f t="shared" si="25"/>
        <v>0</v>
      </c>
      <c r="Q170" s="4"/>
      <c r="R170" s="4"/>
      <c r="S170" s="4"/>
      <c r="T170" s="4"/>
      <c r="U170" s="4"/>
      <c r="V170" s="5"/>
      <c r="W170" s="5"/>
      <c r="X170" s="2">
        <v>5</v>
      </c>
      <c r="Y170" s="2"/>
    </row>
    <row r="171" spans="1:25" x14ac:dyDescent="0.25">
      <c r="A171" t="s">
        <v>9</v>
      </c>
      <c r="B171" s="1">
        <v>43342</v>
      </c>
      <c r="C171" s="2">
        <v>157</v>
      </c>
      <c r="D171" s="2" t="s">
        <v>16</v>
      </c>
      <c r="E171" s="3">
        <v>0.35694444444444445</v>
      </c>
      <c r="F171" s="3">
        <v>0.36388888888888887</v>
      </c>
      <c r="G171" s="3">
        <v>0.36736111111111108</v>
      </c>
      <c r="H171" s="2">
        <f t="shared" si="26"/>
        <v>10</v>
      </c>
      <c r="I171" s="2">
        <f t="shared" si="19"/>
        <v>15</v>
      </c>
      <c r="J171" s="2">
        <f t="shared" si="27"/>
        <v>5</v>
      </c>
      <c r="K171" s="3">
        <v>0.35694444444444445</v>
      </c>
      <c r="L171" s="3">
        <f t="shared" si="21"/>
        <v>0.36736111111111108</v>
      </c>
      <c r="M171" s="3">
        <f t="shared" si="22"/>
        <v>0.3666666666666667</v>
      </c>
      <c r="N171" s="2">
        <f t="shared" si="23"/>
        <v>0</v>
      </c>
      <c r="O171" s="2">
        <f t="shared" si="24"/>
        <v>1</v>
      </c>
      <c r="P171" s="2">
        <f t="shared" si="25"/>
        <v>1</v>
      </c>
      <c r="Q171" s="4"/>
      <c r="R171" s="4"/>
      <c r="S171" s="4"/>
      <c r="T171" s="4"/>
      <c r="U171" s="4"/>
      <c r="V171" s="5"/>
      <c r="W171" s="5">
        <v>1</v>
      </c>
      <c r="X171" s="2">
        <v>5</v>
      </c>
      <c r="Y171" s="2" t="s">
        <v>66</v>
      </c>
    </row>
    <row r="172" spans="1:25" x14ac:dyDescent="0.25">
      <c r="A172" t="s">
        <v>10</v>
      </c>
      <c r="B172" s="1">
        <v>43343</v>
      </c>
      <c r="C172" s="2">
        <v>150</v>
      </c>
      <c r="D172" s="2" t="s">
        <v>16</v>
      </c>
      <c r="E172" s="3">
        <v>0.35347222222222219</v>
      </c>
      <c r="F172" s="3">
        <v>0.36180555555555555</v>
      </c>
      <c r="G172" s="3">
        <v>0.36388888888888887</v>
      </c>
      <c r="H172" s="2">
        <f t="shared" si="26"/>
        <v>12</v>
      </c>
      <c r="I172" s="2">
        <f t="shared" si="19"/>
        <v>15</v>
      </c>
      <c r="J172" s="2">
        <f t="shared" si="27"/>
        <v>3</v>
      </c>
      <c r="K172" s="3">
        <v>0.35347222222222219</v>
      </c>
      <c r="L172" s="3">
        <f t="shared" si="21"/>
        <v>0.36319444444444443</v>
      </c>
      <c r="M172" s="3">
        <f t="shared" si="22"/>
        <v>0.36388888888888887</v>
      </c>
      <c r="N172" s="2">
        <f t="shared" si="23"/>
        <v>0</v>
      </c>
      <c r="O172" s="2">
        <f t="shared" si="24"/>
        <v>-1</v>
      </c>
      <c r="P172" s="2">
        <f t="shared" si="25"/>
        <v>-1</v>
      </c>
      <c r="Q172" s="4"/>
      <c r="R172" s="4"/>
      <c r="S172" s="4"/>
      <c r="T172" s="4"/>
      <c r="U172" s="4"/>
      <c r="V172" s="5"/>
      <c r="W172" s="5"/>
      <c r="X172" s="2"/>
      <c r="Y172" s="2"/>
    </row>
    <row r="173" spans="1:25" x14ac:dyDescent="0.25">
      <c r="A173" t="s">
        <v>6</v>
      </c>
      <c r="B173" s="1">
        <v>43346</v>
      </c>
      <c r="C173" s="2">
        <v>150</v>
      </c>
      <c r="D173" s="2" t="s">
        <v>15</v>
      </c>
      <c r="E173" s="3">
        <v>0.36041666666666666</v>
      </c>
      <c r="F173" s="3">
        <v>0.36736111111111108</v>
      </c>
      <c r="G173" s="3">
        <v>0.37013888888888885</v>
      </c>
      <c r="H173" s="2">
        <f t="shared" si="26"/>
        <v>10</v>
      </c>
      <c r="I173" s="2">
        <f t="shared" si="19"/>
        <v>14</v>
      </c>
      <c r="J173" s="2">
        <f t="shared" si="27"/>
        <v>4</v>
      </c>
      <c r="K173" s="3">
        <v>0.35902777777777778</v>
      </c>
      <c r="L173" s="3">
        <f t="shared" si="21"/>
        <v>0.36944444444444441</v>
      </c>
      <c r="M173" s="3">
        <f t="shared" si="22"/>
        <v>0.36944444444444446</v>
      </c>
      <c r="N173" s="2">
        <f t="shared" si="23"/>
        <v>2</v>
      </c>
      <c r="O173" s="2">
        <f t="shared" si="24"/>
        <v>0</v>
      </c>
      <c r="P173" s="2">
        <f t="shared" si="25"/>
        <v>-2</v>
      </c>
      <c r="Q173" s="4"/>
      <c r="R173" s="4"/>
      <c r="S173" s="4"/>
      <c r="T173" s="4"/>
      <c r="U173" s="4"/>
      <c r="V173" s="5">
        <v>1</v>
      </c>
      <c r="W173" s="5"/>
      <c r="X173" s="2"/>
      <c r="Y173" s="2" t="s">
        <v>46</v>
      </c>
    </row>
    <row r="174" spans="1:25" x14ac:dyDescent="0.25">
      <c r="A174" t="s">
        <v>7</v>
      </c>
      <c r="B174" s="1">
        <v>43347</v>
      </c>
      <c r="C174" s="2">
        <v>139</v>
      </c>
      <c r="D174" s="2" t="s">
        <v>15</v>
      </c>
      <c r="E174" s="3">
        <v>0.36249999999999999</v>
      </c>
      <c r="F174" s="3">
        <v>0.37083333333333335</v>
      </c>
      <c r="G174" s="3">
        <v>0.37361111111111112</v>
      </c>
      <c r="H174" s="2">
        <f t="shared" si="26"/>
        <v>12</v>
      </c>
      <c r="I174" s="2">
        <f t="shared" si="19"/>
        <v>16</v>
      </c>
      <c r="J174" s="2">
        <f t="shared" si="27"/>
        <v>4</v>
      </c>
      <c r="K174" s="3">
        <v>0.3611111111111111</v>
      </c>
      <c r="L174" s="3">
        <f t="shared" si="21"/>
        <v>0.37291666666666667</v>
      </c>
      <c r="M174" s="3">
        <f t="shared" si="22"/>
        <v>0.37152777777777779</v>
      </c>
      <c r="N174" s="2">
        <f t="shared" si="23"/>
        <v>2</v>
      </c>
      <c r="O174" s="2">
        <f t="shared" si="24"/>
        <v>2</v>
      </c>
      <c r="P174" s="2">
        <f t="shared" si="25"/>
        <v>0</v>
      </c>
      <c r="Q174" s="4"/>
      <c r="R174" s="4"/>
      <c r="S174" s="4"/>
      <c r="T174" s="4"/>
      <c r="U174" s="4"/>
      <c r="V174" s="5"/>
      <c r="W174" s="5"/>
      <c r="X174" s="2"/>
      <c r="Y174" s="2"/>
    </row>
    <row r="175" spans="1:25" x14ac:dyDescent="0.25">
      <c r="A175" t="s">
        <v>8</v>
      </c>
      <c r="B175" s="1">
        <v>43348</v>
      </c>
      <c r="C175" s="2">
        <v>157</v>
      </c>
      <c r="D175" s="2" t="s">
        <v>15</v>
      </c>
      <c r="E175" s="3">
        <v>0.36319444444444443</v>
      </c>
      <c r="F175" s="3">
        <v>0.37013888888888885</v>
      </c>
      <c r="G175" s="3">
        <v>0.37361111111111112</v>
      </c>
      <c r="H175" s="2">
        <f t="shared" si="26"/>
        <v>10</v>
      </c>
      <c r="I175" s="2">
        <f t="shared" si="19"/>
        <v>15</v>
      </c>
      <c r="J175" s="2">
        <f t="shared" si="27"/>
        <v>5</v>
      </c>
      <c r="K175" s="3">
        <v>0.36319444444444443</v>
      </c>
      <c r="L175" s="3">
        <f t="shared" si="21"/>
        <v>0.37361111111111112</v>
      </c>
      <c r="M175" s="3">
        <f t="shared" si="22"/>
        <v>0.37291666666666667</v>
      </c>
      <c r="N175" s="2">
        <f t="shared" si="23"/>
        <v>0</v>
      </c>
      <c r="O175" s="2">
        <f t="shared" si="24"/>
        <v>1</v>
      </c>
      <c r="P175" s="2">
        <f t="shared" si="25"/>
        <v>1</v>
      </c>
      <c r="Q175" s="4"/>
      <c r="R175" s="4"/>
      <c r="S175" s="4"/>
      <c r="T175" s="4"/>
      <c r="U175" s="4"/>
      <c r="V175" s="5"/>
      <c r="W175" s="5"/>
      <c r="X175" s="2">
        <v>4</v>
      </c>
      <c r="Y175" s="2"/>
    </row>
    <row r="176" spans="1:25" x14ac:dyDescent="0.25">
      <c r="A176" t="s">
        <v>9</v>
      </c>
      <c r="B176" s="1">
        <v>43349</v>
      </c>
      <c r="C176" s="2">
        <v>157</v>
      </c>
      <c r="D176" s="2" t="s">
        <v>15</v>
      </c>
      <c r="E176" s="3">
        <v>0.3576388888888889</v>
      </c>
      <c r="F176" s="3">
        <v>0.3666666666666667</v>
      </c>
      <c r="G176" s="3">
        <v>0.37083333333333335</v>
      </c>
      <c r="H176" s="2">
        <f t="shared" si="26"/>
        <v>13</v>
      </c>
      <c r="I176" s="2">
        <f t="shared" si="19"/>
        <v>19</v>
      </c>
      <c r="J176" s="2">
        <f t="shared" si="27"/>
        <v>6</v>
      </c>
      <c r="K176" s="3">
        <v>0.3576388888888889</v>
      </c>
      <c r="L176" s="3">
        <f t="shared" si="21"/>
        <v>0.37083333333333335</v>
      </c>
      <c r="M176" s="3">
        <f t="shared" si="22"/>
        <v>0.36736111111111114</v>
      </c>
      <c r="N176" s="2">
        <f t="shared" si="23"/>
        <v>0</v>
      </c>
      <c r="O176" s="2">
        <f t="shared" si="24"/>
        <v>5</v>
      </c>
      <c r="P176" s="2">
        <f t="shared" si="25"/>
        <v>5</v>
      </c>
      <c r="Q176" s="4"/>
      <c r="R176" s="4"/>
      <c r="S176" s="4"/>
      <c r="T176" s="4"/>
      <c r="U176" s="4"/>
      <c r="V176" s="5"/>
      <c r="W176" s="5"/>
      <c r="X176" s="2"/>
      <c r="Y176" s="2"/>
    </row>
    <row r="177" spans="1:25" x14ac:dyDescent="0.25">
      <c r="A177" t="s">
        <v>10</v>
      </c>
      <c r="B177" s="1">
        <v>43350</v>
      </c>
      <c r="C177" s="2">
        <v>157</v>
      </c>
      <c r="D177" s="2" t="s">
        <v>15</v>
      </c>
      <c r="E177" s="3">
        <v>0.36388888888888887</v>
      </c>
      <c r="F177" s="3">
        <v>0.37013888888888885</v>
      </c>
      <c r="G177" s="3">
        <v>0.37361111111111112</v>
      </c>
      <c r="H177" s="2">
        <f t="shared" si="26"/>
        <v>9</v>
      </c>
      <c r="I177" s="2">
        <f t="shared" si="19"/>
        <v>14</v>
      </c>
      <c r="J177" s="2">
        <f t="shared" si="27"/>
        <v>5</v>
      </c>
      <c r="K177" s="3">
        <v>0.36319444444444443</v>
      </c>
      <c r="L177" s="3">
        <f t="shared" si="21"/>
        <v>0.37361111111111112</v>
      </c>
      <c r="M177" s="3">
        <f t="shared" si="22"/>
        <v>0.37291666666666667</v>
      </c>
      <c r="N177" s="2">
        <f t="shared" si="23"/>
        <v>1</v>
      </c>
      <c r="O177" s="2">
        <f t="shared" si="24"/>
        <v>1</v>
      </c>
      <c r="P177" s="2">
        <f t="shared" si="25"/>
        <v>0</v>
      </c>
      <c r="Q177" s="4"/>
      <c r="R177" s="4"/>
      <c r="S177" s="4"/>
      <c r="T177" s="4"/>
      <c r="U177" s="4"/>
      <c r="V177" s="5"/>
      <c r="W177" s="5"/>
      <c r="X177" s="2"/>
      <c r="Y177" s="2"/>
    </row>
    <row r="178" spans="1:25" x14ac:dyDescent="0.25">
      <c r="A178" t="s">
        <v>6</v>
      </c>
      <c r="B178" s="1">
        <v>43353</v>
      </c>
      <c r="C178" s="2">
        <v>139</v>
      </c>
      <c r="D178" s="2" t="s">
        <v>15</v>
      </c>
      <c r="E178" s="3">
        <v>0.34861111111111115</v>
      </c>
      <c r="F178" s="3">
        <v>0.35625000000000001</v>
      </c>
      <c r="G178" s="3">
        <v>0.35833333333333334</v>
      </c>
      <c r="H178" s="2">
        <f t="shared" si="26"/>
        <v>11</v>
      </c>
      <c r="I178" s="2">
        <f t="shared" si="19"/>
        <v>14</v>
      </c>
      <c r="J178" s="2">
        <f t="shared" si="27"/>
        <v>3</v>
      </c>
      <c r="K178" s="3">
        <v>0.34513888888888888</v>
      </c>
      <c r="L178" s="3">
        <f t="shared" si="21"/>
        <v>0.3576388888888889</v>
      </c>
      <c r="M178" s="3">
        <f t="shared" si="22"/>
        <v>0.35555555555555557</v>
      </c>
      <c r="N178" s="2">
        <f t="shared" si="23"/>
        <v>5</v>
      </c>
      <c r="O178" s="2">
        <f t="shared" si="24"/>
        <v>3</v>
      </c>
      <c r="P178" s="2">
        <f t="shared" si="25"/>
        <v>-2</v>
      </c>
      <c r="Q178" s="4"/>
      <c r="R178" s="4"/>
      <c r="S178" s="4"/>
      <c r="T178" s="4"/>
      <c r="U178" s="4"/>
      <c r="V178" s="5"/>
      <c r="W178" s="5"/>
      <c r="X178" s="2"/>
      <c r="Y178" s="2"/>
    </row>
    <row r="179" spans="1:25" x14ac:dyDescent="0.25">
      <c r="A179" t="s">
        <v>7</v>
      </c>
      <c r="B179" s="1">
        <v>43354</v>
      </c>
      <c r="C179" s="2">
        <v>150</v>
      </c>
      <c r="D179" s="2" t="s">
        <v>16</v>
      </c>
      <c r="E179" s="3">
        <v>0.35000000000000003</v>
      </c>
      <c r="F179" s="3">
        <v>0.3576388888888889</v>
      </c>
      <c r="G179" s="3">
        <v>0.3611111111111111</v>
      </c>
      <c r="H179" s="2">
        <f t="shared" si="26"/>
        <v>11</v>
      </c>
      <c r="I179" s="2">
        <f t="shared" si="19"/>
        <v>16</v>
      </c>
      <c r="J179" s="2">
        <f t="shared" si="27"/>
        <v>5</v>
      </c>
      <c r="K179" s="3">
        <v>0.34791666666666665</v>
      </c>
      <c r="L179" s="3">
        <f t="shared" si="21"/>
        <v>0.36041666666666666</v>
      </c>
      <c r="M179" s="3">
        <f t="shared" si="22"/>
        <v>0.35833333333333334</v>
      </c>
      <c r="N179" s="2">
        <f t="shared" si="23"/>
        <v>3</v>
      </c>
      <c r="O179" s="2">
        <f t="shared" si="24"/>
        <v>3</v>
      </c>
      <c r="P179" s="2">
        <f t="shared" si="25"/>
        <v>0</v>
      </c>
      <c r="Q179" s="4"/>
      <c r="R179" s="4"/>
      <c r="S179" s="4"/>
      <c r="T179" s="4"/>
      <c r="U179" s="4"/>
      <c r="V179" s="5"/>
      <c r="W179" s="5"/>
      <c r="X179" s="2"/>
      <c r="Y179" s="2"/>
    </row>
    <row r="180" spans="1:25" x14ac:dyDescent="0.25">
      <c r="A180" t="s">
        <v>8</v>
      </c>
      <c r="B180" s="1">
        <v>43355</v>
      </c>
      <c r="C180" s="2">
        <v>157</v>
      </c>
      <c r="D180" s="2" t="s">
        <v>16</v>
      </c>
      <c r="E180" s="3">
        <v>0.3527777777777778</v>
      </c>
      <c r="F180" s="3">
        <v>0.3611111111111111</v>
      </c>
      <c r="G180" s="3">
        <v>0.36458333333333331</v>
      </c>
      <c r="H180" s="2">
        <f t="shared" si="26"/>
        <v>12</v>
      </c>
      <c r="I180" s="2">
        <f t="shared" si="19"/>
        <v>17</v>
      </c>
      <c r="J180" s="2">
        <f t="shared" si="27"/>
        <v>5</v>
      </c>
      <c r="K180" s="3">
        <v>0.3520833333333333</v>
      </c>
      <c r="L180" s="3">
        <f t="shared" si="21"/>
        <v>0.36458333333333331</v>
      </c>
      <c r="M180" s="3">
        <f t="shared" si="22"/>
        <v>0.36180555555555555</v>
      </c>
      <c r="N180" s="2">
        <f t="shared" si="23"/>
        <v>1</v>
      </c>
      <c r="O180" s="2">
        <f t="shared" si="24"/>
        <v>4</v>
      </c>
      <c r="P180" s="2">
        <f t="shared" si="25"/>
        <v>3</v>
      </c>
      <c r="Q180" s="4"/>
      <c r="R180" s="4"/>
      <c r="S180" s="4"/>
      <c r="T180" s="4"/>
      <c r="U180" s="4"/>
      <c r="V180" s="5">
        <v>1</v>
      </c>
      <c r="W180" s="5"/>
      <c r="X180" s="2"/>
      <c r="Y180" s="2" t="s">
        <v>47</v>
      </c>
    </row>
    <row r="181" spans="1:25" x14ac:dyDescent="0.25">
      <c r="A181" t="s">
        <v>9</v>
      </c>
      <c r="B181" s="1">
        <v>43356</v>
      </c>
      <c r="C181" s="2">
        <v>139</v>
      </c>
      <c r="D181" s="2" t="s">
        <v>15</v>
      </c>
      <c r="E181" s="3">
        <v>0.35138888888888892</v>
      </c>
      <c r="F181" s="3">
        <v>0.35972222222222222</v>
      </c>
      <c r="G181" s="3">
        <v>0.36249999999999999</v>
      </c>
      <c r="H181" s="2">
        <f t="shared" si="26"/>
        <v>12</v>
      </c>
      <c r="I181" s="2">
        <f t="shared" si="19"/>
        <v>16</v>
      </c>
      <c r="J181" s="2">
        <f t="shared" si="27"/>
        <v>4</v>
      </c>
      <c r="K181" s="3">
        <v>0.35000000000000003</v>
      </c>
      <c r="L181" s="3">
        <f t="shared" si="21"/>
        <v>0.36180555555555555</v>
      </c>
      <c r="M181" s="3">
        <f t="shared" si="22"/>
        <v>0.36041666666666672</v>
      </c>
      <c r="N181" s="2">
        <f t="shared" si="23"/>
        <v>2</v>
      </c>
      <c r="O181" s="2">
        <f t="shared" si="24"/>
        <v>2</v>
      </c>
      <c r="P181" s="2">
        <f t="shared" si="25"/>
        <v>0</v>
      </c>
      <c r="Q181" s="4"/>
      <c r="R181" s="4"/>
      <c r="S181" s="4"/>
      <c r="T181" s="4"/>
      <c r="U181" s="4"/>
      <c r="V181" s="5"/>
      <c r="W181" s="5">
        <v>1</v>
      </c>
      <c r="X181" s="2"/>
      <c r="Y181" s="2" t="s">
        <v>48</v>
      </c>
    </row>
    <row r="182" spans="1:25" x14ac:dyDescent="0.25">
      <c r="A182" t="s">
        <v>10</v>
      </c>
      <c r="B182" s="1">
        <v>43357</v>
      </c>
      <c r="C182" s="2">
        <v>150</v>
      </c>
      <c r="D182" s="2" t="s">
        <v>15</v>
      </c>
      <c r="E182" s="3">
        <v>0.35416666666666669</v>
      </c>
      <c r="F182" s="3">
        <v>0.36249999999999999</v>
      </c>
      <c r="G182" s="3">
        <v>0.36458333333333331</v>
      </c>
      <c r="H182" s="2">
        <f t="shared" si="26"/>
        <v>12</v>
      </c>
      <c r="I182" s="2">
        <f t="shared" si="19"/>
        <v>15</v>
      </c>
      <c r="J182" s="2">
        <f t="shared" si="27"/>
        <v>3</v>
      </c>
      <c r="K182" s="3">
        <v>0.35347222222222219</v>
      </c>
      <c r="L182" s="3">
        <f t="shared" si="21"/>
        <v>0.36388888888888887</v>
      </c>
      <c r="M182" s="3">
        <f t="shared" si="22"/>
        <v>0.36388888888888887</v>
      </c>
      <c r="N182" s="2">
        <f t="shared" si="23"/>
        <v>1</v>
      </c>
      <c r="O182" s="2">
        <f t="shared" si="24"/>
        <v>0</v>
      </c>
      <c r="P182" s="2">
        <f t="shared" si="25"/>
        <v>-1</v>
      </c>
      <c r="Q182" s="4"/>
      <c r="R182" s="4"/>
      <c r="S182" s="4"/>
      <c r="T182" s="4"/>
      <c r="U182" s="4"/>
      <c r="V182" s="5"/>
      <c r="W182" s="5"/>
      <c r="X182" s="2"/>
      <c r="Y182" s="2"/>
    </row>
    <row r="183" spans="1:25" x14ac:dyDescent="0.25">
      <c r="A183" t="s">
        <v>6</v>
      </c>
      <c r="B183" s="1">
        <v>43360</v>
      </c>
      <c r="C183" s="2">
        <v>139</v>
      </c>
      <c r="D183" s="2" t="s">
        <v>15</v>
      </c>
      <c r="E183" s="3">
        <v>0.34791666666666665</v>
      </c>
      <c r="F183" s="3">
        <v>0.3576388888888889</v>
      </c>
      <c r="G183" s="3">
        <v>0.3611111111111111</v>
      </c>
      <c r="H183" s="2">
        <f t="shared" si="26"/>
        <v>14</v>
      </c>
      <c r="I183" s="2">
        <f t="shared" si="19"/>
        <v>19</v>
      </c>
      <c r="J183" s="2">
        <f t="shared" si="27"/>
        <v>5</v>
      </c>
      <c r="K183" s="3">
        <v>0.34513888888888888</v>
      </c>
      <c r="L183" s="3">
        <f t="shared" si="21"/>
        <v>0.36041666666666666</v>
      </c>
      <c r="M183" s="3">
        <f t="shared" si="22"/>
        <v>0.35555555555555557</v>
      </c>
      <c r="N183" s="2">
        <f t="shared" si="23"/>
        <v>4</v>
      </c>
      <c r="O183" s="2">
        <f t="shared" si="24"/>
        <v>7</v>
      </c>
      <c r="P183" s="2">
        <f t="shared" si="25"/>
        <v>3</v>
      </c>
      <c r="Q183" s="4"/>
      <c r="R183" s="4"/>
      <c r="S183" s="4"/>
      <c r="T183" s="4"/>
      <c r="U183" s="4"/>
      <c r="V183" s="5">
        <v>1</v>
      </c>
      <c r="W183" s="5">
        <v>1</v>
      </c>
      <c r="X183" s="2"/>
      <c r="Y183" s="2" t="s">
        <v>49</v>
      </c>
    </row>
    <row r="184" spans="1:25" x14ac:dyDescent="0.25">
      <c r="A184" t="s">
        <v>7</v>
      </c>
      <c r="B184" s="1">
        <v>43361</v>
      </c>
      <c r="C184" s="2">
        <v>157</v>
      </c>
      <c r="D184" s="2" t="s">
        <v>16</v>
      </c>
      <c r="E184" s="3">
        <v>0.33333333333333331</v>
      </c>
      <c r="F184" s="3">
        <v>0.33958333333333335</v>
      </c>
      <c r="G184" s="3">
        <v>0.34236111111111112</v>
      </c>
      <c r="H184" s="2">
        <f t="shared" si="26"/>
        <v>9</v>
      </c>
      <c r="I184" s="2">
        <f t="shared" si="19"/>
        <v>13</v>
      </c>
      <c r="J184" s="2">
        <f t="shared" si="27"/>
        <v>4</v>
      </c>
      <c r="K184" s="3">
        <v>0.33263888888888887</v>
      </c>
      <c r="L184" s="3">
        <f t="shared" si="21"/>
        <v>0.34236111111111112</v>
      </c>
      <c r="M184" s="3">
        <f t="shared" si="22"/>
        <v>0.34236111111111112</v>
      </c>
      <c r="N184" s="2">
        <f t="shared" si="23"/>
        <v>1</v>
      </c>
      <c r="O184" s="2">
        <f t="shared" si="24"/>
        <v>0</v>
      </c>
      <c r="P184" s="2">
        <f t="shared" si="25"/>
        <v>-1</v>
      </c>
      <c r="Q184" s="4"/>
      <c r="R184" s="4"/>
      <c r="S184" s="4"/>
      <c r="T184" s="4"/>
      <c r="U184" s="4"/>
      <c r="V184" s="5">
        <v>1</v>
      </c>
      <c r="W184" s="5"/>
      <c r="X184" s="2"/>
      <c r="Y184" s="2" t="s">
        <v>50</v>
      </c>
    </row>
    <row r="185" spans="1:25" x14ac:dyDescent="0.25">
      <c r="A185" t="s">
        <v>8</v>
      </c>
      <c r="B185" s="1">
        <v>43362</v>
      </c>
      <c r="C185" s="2">
        <v>150</v>
      </c>
      <c r="D185" s="2" t="s">
        <v>16</v>
      </c>
      <c r="E185" s="3">
        <v>0.3430555555555555</v>
      </c>
      <c r="F185" s="3">
        <v>0.35138888888888892</v>
      </c>
      <c r="G185" s="3">
        <v>0.35486111111111113</v>
      </c>
      <c r="H185" s="2">
        <f t="shared" si="26"/>
        <v>12</v>
      </c>
      <c r="I185" s="2">
        <f t="shared" si="19"/>
        <v>17</v>
      </c>
      <c r="J185" s="2">
        <f t="shared" si="27"/>
        <v>5</v>
      </c>
      <c r="K185" s="3">
        <v>0.3430555555555555</v>
      </c>
      <c r="L185" s="3">
        <f t="shared" si="21"/>
        <v>0.35416666666666669</v>
      </c>
      <c r="M185" s="3">
        <f t="shared" si="22"/>
        <v>0.35347222222222219</v>
      </c>
      <c r="N185" s="2">
        <f t="shared" si="23"/>
        <v>0</v>
      </c>
      <c r="O185" s="2">
        <f t="shared" si="24"/>
        <v>1</v>
      </c>
      <c r="P185" s="2">
        <f t="shared" si="25"/>
        <v>1</v>
      </c>
      <c r="Q185" s="4"/>
      <c r="R185" s="4"/>
      <c r="S185" s="4"/>
      <c r="T185" s="4"/>
      <c r="U185" s="4"/>
      <c r="V185" s="5"/>
      <c r="W185" s="5">
        <v>1</v>
      </c>
      <c r="X185" s="2"/>
      <c r="Y185" s="2" t="s">
        <v>40</v>
      </c>
    </row>
    <row r="186" spans="1:25" x14ac:dyDescent="0.25">
      <c r="A186" t="s">
        <v>9</v>
      </c>
      <c r="B186" s="1">
        <v>43363</v>
      </c>
      <c r="C186" s="2">
        <v>150</v>
      </c>
      <c r="D186" s="2" t="s">
        <v>15</v>
      </c>
      <c r="E186" s="3">
        <v>0.35347222222222219</v>
      </c>
      <c r="F186" s="3">
        <v>0.36180555555555555</v>
      </c>
      <c r="G186" s="3">
        <v>0.36527777777777781</v>
      </c>
      <c r="H186" s="2">
        <f t="shared" si="26"/>
        <v>12</v>
      </c>
      <c r="I186" s="2">
        <f t="shared" si="19"/>
        <v>17</v>
      </c>
      <c r="J186" s="2">
        <f t="shared" si="27"/>
        <v>5</v>
      </c>
      <c r="K186" s="3">
        <v>0.35347222222222219</v>
      </c>
      <c r="L186" s="3">
        <f t="shared" si="21"/>
        <v>0.36458333333333337</v>
      </c>
      <c r="M186" s="3">
        <f t="shared" si="22"/>
        <v>0.36388888888888887</v>
      </c>
      <c r="N186" s="2">
        <f t="shared" si="23"/>
        <v>0</v>
      </c>
      <c r="O186" s="2">
        <f t="shared" si="24"/>
        <v>1</v>
      </c>
      <c r="P186" s="2">
        <f t="shared" si="25"/>
        <v>1</v>
      </c>
      <c r="Q186" s="4"/>
      <c r="R186" s="4"/>
      <c r="S186" s="4"/>
      <c r="T186" s="4"/>
      <c r="U186" s="4"/>
      <c r="V186" s="5"/>
      <c r="W186" s="5"/>
      <c r="X186" s="2"/>
      <c r="Y186" s="2"/>
    </row>
    <row r="187" spans="1:25" x14ac:dyDescent="0.25">
      <c r="A187" t="s">
        <v>10</v>
      </c>
      <c r="B187" s="1">
        <v>43364</v>
      </c>
      <c r="C187" s="2">
        <v>157</v>
      </c>
      <c r="D187" s="2" t="s">
        <v>16</v>
      </c>
      <c r="E187" s="3">
        <v>0.34652777777777777</v>
      </c>
      <c r="F187" s="3">
        <v>0.35486111111111113</v>
      </c>
      <c r="G187" s="3">
        <v>0.35833333333333334</v>
      </c>
      <c r="H187" s="2">
        <f t="shared" si="26"/>
        <v>12</v>
      </c>
      <c r="I187" s="2">
        <f t="shared" si="19"/>
        <v>17</v>
      </c>
      <c r="J187" s="2">
        <f t="shared" si="27"/>
        <v>5</v>
      </c>
      <c r="K187" s="3">
        <v>0.34652777777777777</v>
      </c>
      <c r="L187" s="3">
        <f t="shared" si="21"/>
        <v>0.35833333333333334</v>
      </c>
      <c r="M187" s="3">
        <f t="shared" si="22"/>
        <v>0.35625000000000001</v>
      </c>
      <c r="N187" s="2">
        <f t="shared" si="23"/>
        <v>0</v>
      </c>
      <c r="O187" s="2">
        <f t="shared" si="24"/>
        <v>3</v>
      </c>
      <c r="P187" s="2">
        <f t="shared" si="25"/>
        <v>3</v>
      </c>
      <c r="Q187" s="4"/>
      <c r="R187" s="4"/>
      <c r="S187" s="4"/>
      <c r="T187" s="4"/>
      <c r="U187" s="4"/>
      <c r="V187" s="5"/>
      <c r="W187" s="5">
        <v>1</v>
      </c>
      <c r="X187" s="2"/>
      <c r="Y187" s="2" t="s">
        <v>51</v>
      </c>
    </row>
    <row r="188" spans="1:25" x14ac:dyDescent="0.25">
      <c r="A188" t="s">
        <v>6</v>
      </c>
      <c r="B188" s="1">
        <v>43367</v>
      </c>
      <c r="C188" s="2">
        <v>157</v>
      </c>
      <c r="D188" s="2" t="s">
        <v>16</v>
      </c>
      <c r="E188" s="3">
        <v>0.34722222222222227</v>
      </c>
      <c r="F188" s="3">
        <v>0.3527777777777778</v>
      </c>
      <c r="G188" s="3">
        <v>0.35625000000000001</v>
      </c>
      <c r="H188" s="2">
        <f t="shared" si="26"/>
        <v>8</v>
      </c>
      <c r="I188" s="2">
        <f t="shared" si="19"/>
        <v>13</v>
      </c>
      <c r="J188" s="2">
        <f t="shared" si="27"/>
        <v>5</v>
      </c>
      <c r="K188" s="3">
        <v>0.34652777777777777</v>
      </c>
      <c r="L188" s="3">
        <f t="shared" si="21"/>
        <v>0.35625000000000001</v>
      </c>
      <c r="M188" s="3">
        <f t="shared" si="22"/>
        <v>0.35625000000000001</v>
      </c>
      <c r="N188" s="2">
        <f t="shared" si="23"/>
        <v>1</v>
      </c>
      <c r="O188" s="2">
        <f t="shared" si="24"/>
        <v>0</v>
      </c>
      <c r="P188" s="2">
        <f t="shared" si="25"/>
        <v>-1</v>
      </c>
      <c r="Q188" s="4"/>
      <c r="R188" s="4"/>
      <c r="S188" s="4"/>
      <c r="T188" s="4"/>
      <c r="U188" s="4"/>
      <c r="V188" s="5">
        <v>1</v>
      </c>
      <c r="W188" s="5"/>
      <c r="X188" s="2">
        <v>4</v>
      </c>
      <c r="Y188" s="2" t="s">
        <v>52</v>
      </c>
    </row>
    <row r="189" spans="1:25" x14ac:dyDescent="0.25">
      <c r="A189" t="s">
        <v>7</v>
      </c>
      <c r="B189" s="1">
        <v>43368</v>
      </c>
      <c r="C189" s="2">
        <v>150</v>
      </c>
      <c r="D189" s="2" t="s">
        <v>16</v>
      </c>
      <c r="E189" s="3">
        <v>0.3444444444444445</v>
      </c>
      <c r="F189" s="3">
        <v>0.35347222222222219</v>
      </c>
      <c r="G189" s="3">
        <v>0.35625000000000001</v>
      </c>
      <c r="H189" s="2">
        <f t="shared" si="26"/>
        <v>13</v>
      </c>
      <c r="I189" s="2">
        <f t="shared" si="19"/>
        <v>17</v>
      </c>
      <c r="J189" s="2">
        <f t="shared" si="27"/>
        <v>4</v>
      </c>
      <c r="K189" s="3">
        <v>0.3430555555555555</v>
      </c>
      <c r="L189" s="3">
        <f t="shared" si="21"/>
        <v>0.35555555555555557</v>
      </c>
      <c r="M189" s="3">
        <f t="shared" si="22"/>
        <v>0.35347222222222219</v>
      </c>
      <c r="N189" s="2">
        <f t="shared" si="23"/>
        <v>2</v>
      </c>
      <c r="O189" s="2">
        <f t="shared" si="24"/>
        <v>3</v>
      </c>
      <c r="P189" s="2">
        <f t="shared" si="25"/>
        <v>1</v>
      </c>
      <c r="Q189" s="4"/>
      <c r="R189" s="4"/>
      <c r="S189" s="4"/>
      <c r="T189" s="4"/>
      <c r="U189" s="4"/>
      <c r="V189" s="5"/>
      <c r="W189" s="5"/>
      <c r="X189" s="2"/>
      <c r="Y189" s="2"/>
    </row>
    <row r="190" spans="1:25" x14ac:dyDescent="0.25">
      <c r="A190" t="s">
        <v>8</v>
      </c>
      <c r="B190" s="1">
        <v>43369</v>
      </c>
      <c r="C190" s="2">
        <v>139</v>
      </c>
      <c r="D190" s="2" t="s">
        <v>15</v>
      </c>
      <c r="E190" s="3">
        <v>0.34722222222222227</v>
      </c>
      <c r="F190" s="3">
        <v>0.35555555555555557</v>
      </c>
      <c r="G190" s="3">
        <v>0.35833333333333334</v>
      </c>
      <c r="H190" s="2">
        <f t="shared" si="26"/>
        <v>12</v>
      </c>
      <c r="I190" s="2">
        <f t="shared" si="19"/>
        <v>16</v>
      </c>
      <c r="J190" s="2">
        <f t="shared" si="27"/>
        <v>4</v>
      </c>
      <c r="K190" s="3">
        <v>0.34513888888888888</v>
      </c>
      <c r="L190" s="3">
        <f t="shared" si="21"/>
        <v>0.3576388888888889</v>
      </c>
      <c r="M190" s="3">
        <f t="shared" si="22"/>
        <v>0.35555555555555557</v>
      </c>
      <c r="N190" s="2">
        <f t="shared" si="23"/>
        <v>3</v>
      </c>
      <c r="O190" s="2">
        <f t="shared" si="24"/>
        <v>3</v>
      </c>
      <c r="P190" s="2">
        <f t="shared" si="25"/>
        <v>0</v>
      </c>
      <c r="Q190" s="4"/>
      <c r="R190" s="4"/>
      <c r="S190" s="4"/>
      <c r="T190" s="4"/>
      <c r="U190" s="4"/>
      <c r="V190" s="5">
        <v>1</v>
      </c>
      <c r="W190" s="5"/>
      <c r="X190" s="2"/>
      <c r="Y190" s="2" t="s">
        <v>52</v>
      </c>
    </row>
    <row r="191" spans="1:25" x14ac:dyDescent="0.25">
      <c r="A191" t="s">
        <v>9</v>
      </c>
      <c r="B191" s="1">
        <v>43370</v>
      </c>
      <c r="C191" s="2">
        <v>157</v>
      </c>
      <c r="D191" s="2" t="s">
        <v>16</v>
      </c>
      <c r="E191" s="3">
        <v>0.3576388888888889</v>
      </c>
      <c r="F191" s="3">
        <v>0.3659722222222222</v>
      </c>
      <c r="G191" s="3">
        <v>0.37013888888888885</v>
      </c>
      <c r="H191" s="2">
        <f t="shared" si="26"/>
        <v>12</v>
      </c>
      <c r="I191" s="2">
        <f t="shared" si="19"/>
        <v>18</v>
      </c>
      <c r="J191" s="2">
        <f t="shared" si="27"/>
        <v>6</v>
      </c>
      <c r="K191" s="3">
        <v>0.3576388888888889</v>
      </c>
      <c r="L191" s="3">
        <f t="shared" si="21"/>
        <v>0.37013888888888885</v>
      </c>
      <c r="M191" s="3">
        <f t="shared" si="22"/>
        <v>0.36736111111111114</v>
      </c>
      <c r="N191" s="2">
        <f t="shared" si="23"/>
        <v>0</v>
      </c>
      <c r="O191" s="2">
        <f t="shared" si="24"/>
        <v>4</v>
      </c>
      <c r="P191" s="2">
        <f t="shared" si="25"/>
        <v>4</v>
      </c>
      <c r="Q191" s="4"/>
      <c r="R191" s="4"/>
      <c r="S191" s="4"/>
      <c r="T191" s="4"/>
      <c r="U191" s="4"/>
      <c r="V191" s="5"/>
      <c r="W191" s="5"/>
      <c r="X191" s="2"/>
      <c r="Y191" s="2"/>
    </row>
    <row r="192" spans="1:25" x14ac:dyDescent="0.25">
      <c r="A192" t="s">
        <v>6</v>
      </c>
      <c r="B192" s="1">
        <v>43374</v>
      </c>
      <c r="C192" s="2">
        <v>157</v>
      </c>
      <c r="D192" s="2" t="s">
        <v>15</v>
      </c>
      <c r="E192" s="3">
        <v>0.3576388888888889</v>
      </c>
      <c r="F192" s="3">
        <v>0.36527777777777781</v>
      </c>
      <c r="G192" s="3">
        <v>0.36874999999999997</v>
      </c>
      <c r="H192" s="2">
        <f t="shared" si="26"/>
        <v>11</v>
      </c>
      <c r="I192" s="2">
        <f t="shared" si="19"/>
        <v>16</v>
      </c>
      <c r="J192" s="2">
        <f t="shared" si="27"/>
        <v>5</v>
      </c>
      <c r="K192" s="3">
        <v>0.3576388888888889</v>
      </c>
      <c r="L192" s="3">
        <f t="shared" si="21"/>
        <v>0.36874999999999997</v>
      </c>
      <c r="M192" s="3">
        <f t="shared" si="22"/>
        <v>0.36736111111111114</v>
      </c>
      <c r="N192" s="2">
        <f t="shared" si="23"/>
        <v>0</v>
      </c>
      <c r="O192" s="2">
        <f t="shared" si="24"/>
        <v>2</v>
      </c>
      <c r="P192" s="2">
        <f t="shared" si="25"/>
        <v>2</v>
      </c>
      <c r="Q192" s="4"/>
      <c r="R192" s="4"/>
      <c r="S192" s="4"/>
      <c r="T192" s="4"/>
      <c r="U192" s="4"/>
      <c r="V192" s="5">
        <v>1</v>
      </c>
      <c r="W192" s="5"/>
      <c r="X192" s="2"/>
      <c r="Y192" s="2" t="s">
        <v>52</v>
      </c>
    </row>
    <row r="193" spans="1:25" x14ac:dyDescent="0.25">
      <c r="A193" t="s">
        <v>7</v>
      </c>
      <c r="B193" s="1">
        <v>43375</v>
      </c>
      <c r="C193" s="2">
        <v>157</v>
      </c>
      <c r="D193" s="2" t="s">
        <v>16</v>
      </c>
      <c r="E193" s="3">
        <v>0.3520833333333333</v>
      </c>
      <c r="F193" s="3">
        <v>0.35972222222222222</v>
      </c>
      <c r="G193" s="3">
        <v>0.36249999999999999</v>
      </c>
      <c r="H193" s="2">
        <f t="shared" si="26"/>
        <v>11</v>
      </c>
      <c r="I193" s="2">
        <f t="shared" si="19"/>
        <v>15</v>
      </c>
      <c r="J193" s="2">
        <f t="shared" si="27"/>
        <v>4</v>
      </c>
      <c r="K193" s="3">
        <v>0.3520833333333333</v>
      </c>
      <c r="L193" s="3">
        <f t="shared" si="21"/>
        <v>0.36249999999999999</v>
      </c>
      <c r="M193" s="3">
        <f t="shared" si="22"/>
        <v>0.36180555555555555</v>
      </c>
      <c r="N193" s="2">
        <f t="shared" si="23"/>
        <v>0</v>
      </c>
      <c r="O193" s="2">
        <f t="shared" si="24"/>
        <v>1</v>
      </c>
      <c r="P193" s="2">
        <f t="shared" si="25"/>
        <v>1</v>
      </c>
      <c r="Q193" s="4"/>
      <c r="R193" s="4"/>
      <c r="S193" s="4"/>
      <c r="T193" s="4"/>
      <c r="U193" s="4"/>
      <c r="V193" s="5"/>
      <c r="W193" s="5"/>
      <c r="X193" s="2"/>
      <c r="Y193" s="2"/>
    </row>
    <row r="194" spans="1:25" x14ac:dyDescent="0.25">
      <c r="A194" t="s">
        <v>8</v>
      </c>
      <c r="B194" s="1">
        <v>43376</v>
      </c>
      <c r="C194" s="2">
        <v>139</v>
      </c>
      <c r="D194" s="2" t="s">
        <v>15</v>
      </c>
      <c r="E194" s="3">
        <v>0.36249999999999999</v>
      </c>
      <c r="F194" s="3">
        <v>0.37013888888888885</v>
      </c>
      <c r="G194" s="3">
        <v>0.37291666666666662</v>
      </c>
      <c r="H194" s="2">
        <f t="shared" ref="H194:H225" si="28">MINUTE(F194-E194)</f>
        <v>11</v>
      </c>
      <c r="I194" s="2">
        <f t="shared" ref="I194:I246" si="29">MINUTE(G194-E194)</f>
        <v>15</v>
      </c>
      <c r="J194" s="2">
        <f t="shared" ref="J194:J225" si="30">MINUTE(G194-F194)</f>
        <v>4</v>
      </c>
      <c r="K194" s="3">
        <v>0.3611111111111111</v>
      </c>
      <c r="L194" s="3">
        <f t="shared" ref="L194:L246" si="31">IF(C194=157,G194,G194-"0:01")</f>
        <v>0.37222222222222218</v>
      </c>
      <c r="M194" s="3">
        <f t="shared" si="22"/>
        <v>0.37152777777777779</v>
      </c>
      <c r="N194" s="2">
        <f t="shared" si="23"/>
        <v>2</v>
      </c>
      <c r="O194" s="2">
        <f t="shared" si="24"/>
        <v>1</v>
      </c>
      <c r="P194" s="2">
        <f t="shared" si="25"/>
        <v>-1</v>
      </c>
      <c r="Q194" s="4"/>
      <c r="R194" s="4"/>
      <c r="S194" s="4"/>
      <c r="T194" s="4"/>
      <c r="U194" s="4"/>
      <c r="V194" s="5"/>
      <c r="W194" s="5"/>
      <c r="X194" s="2"/>
      <c r="Y194" s="2"/>
    </row>
    <row r="195" spans="1:25" x14ac:dyDescent="0.25">
      <c r="A195" t="s">
        <v>9</v>
      </c>
      <c r="B195" s="1">
        <v>43377</v>
      </c>
      <c r="C195" s="2">
        <v>150</v>
      </c>
      <c r="D195" s="2" t="s">
        <v>16</v>
      </c>
      <c r="E195" s="3">
        <v>0.35138888888888892</v>
      </c>
      <c r="F195" s="3">
        <v>0.3611111111111111</v>
      </c>
      <c r="G195" s="3">
        <v>0.36388888888888887</v>
      </c>
      <c r="H195" s="2">
        <f t="shared" si="28"/>
        <v>14</v>
      </c>
      <c r="I195" s="2">
        <f t="shared" si="29"/>
        <v>18</v>
      </c>
      <c r="J195" s="2">
        <f t="shared" si="30"/>
        <v>4</v>
      </c>
      <c r="K195" s="3">
        <v>0.34791666666666665</v>
      </c>
      <c r="L195" s="3">
        <f t="shared" si="31"/>
        <v>0.36319444444444443</v>
      </c>
      <c r="M195" s="3">
        <f t="shared" ref="M195:M246" si="32">IF(C195=157,K195+"0:14",K195+"0:15")</f>
        <v>0.35833333333333334</v>
      </c>
      <c r="N195" s="2">
        <f t="shared" ref="N195:N246" si="33">IF(E195=K195,0,IF(E195&gt;K195,MINUTE(E195-K195),(-1)*MINUTE(K195-E195)))</f>
        <v>5</v>
      </c>
      <c r="O195" s="2">
        <f t="shared" ref="O195:O246" si="34">IF(L195=M195,0,IF(L195&gt;M195,MINUTE(L195-M195),(-1)*MINUTE(M195-L195)))</f>
        <v>7</v>
      </c>
      <c r="P195" s="2">
        <f t="shared" ref="P195:P246" si="35">O195-N195</f>
        <v>2</v>
      </c>
      <c r="Q195" s="4"/>
      <c r="R195" s="4"/>
      <c r="S195" s="4"/>
      <c r="T195" s="4"/>
      <c r="U195" s="4"/>
      <c r="V195" s="5"/>
      <c r="W195" s="5">
        <v>1</v>
      </c>
      <c r="X195" s="2"/>
      <c r="Y195" s="2" t="s">
        <v>53</v>
      </c>
    </row>
    <row r="196" spans="1:25" x14ac:dyDescent="0.25">
      <c r="A196" t="s">
        <v>10</v>
      </c>
      <c r="B196" s="1">
        <v>43378</v>
      </c>
      <c r="C196" s="2">
        <v>157</v>
      </c>
      <c r="D196" s="2" t="s">
        <v>15</v>
      </c>
      <c r="E196" s="3">
        <v>0.3576388888888889</v>
      </c>
      <c r="F196" s="3">
        <v>0.36527777777777781</v>
      </c>
      <c r="G196" s="3">
        <v>0.36874999999999997</v>
      </c>
      <c r="H196" s="2">
        <f t="shared" si="28"/>
        <v>11</v>
      </c>
      <c r="I196" s="2">
        <f t="shared" si="29"/>
        <v>16</v>
      </c>
      <c r="J196" s="2">
        <f t="shared" si="30"/>
        <v>5</v>
      </c>
      <c r="K196" s="3">
        <v>0.3576388888888889</v>
      </c>
      <c r="L196" s="3">
        <f t="shared" si="31"/>
        <v>0.36874999999999997</v>
      </c>
      <c r="M196" s="3">
        <f t="shared" si="32"/>
        <v>0.36736111111111114</v>
      </c>
      <c r="N196" s="2">
        <f t="shared" si="33"/>
        <v>0</v>
      </c>
      <c r="O196" s="2">
        <f t="shared" si="34"/>
        <v>2</v>
      </c>
      <c r="P196" s="2">
        <f t="shared" si="35"/>
        <v>2</v>
      </c>
      <c r="Q196" s="4"/>
      <c r="R196" s="4"/>
      <c r="S196" s="4"/>
      <c r="T196" s="4"/>
      <c r="U196" s="4"/>
      <c r="V196" s="5"/>
      <c r="W196" s="5"/>
      <c r="X196" s="2"/>
      <c r="Y196" s="2"/>
    </row>
    <row r="197" spans="1:25" x14ac:dyDescent="0.25">
      <c r="A197" t="s">
        <v>6</v>
      </c>
      <c r="B197" s="1">
        <v>43381</v>
      </c>
      <c r="C197" s="2">
        <v>150</v>
      </c>
      <c r="D197" s="2" t="s">
        <v>15</v>
      </c>
      <c r="E197" s="3">
        <v>0.36458333333333331</v>
      </c>
      <c r="F197" s="3">
        <v>0.37291666666666662</v>
      </c>
      <c r="G197" s="3">
        <v>0.375</v>
      </c>
      <c r="H197" s="2">
        <f t="shared" si="28"/>
        <v>12</v>
      </c>
      <c r="I197" s="2">
        <f t="shared" si="29"/>
        <v>15</v>
      </c>
      <c r="J197" s="2">
        <f t="shared" si="30"/>
        <v>3</v>
      </c>
      <c r="K197" s="3">
        <v>0.36458333333333331</v>
      </c>
      <c r="L197" s="3">
        <f t="shared" si="31"/>
        <v>0.37430555555555556</v>
      </c>
      <c r="M197" s="3">
        <f t="shared" si="32"/>
        <v>0.375</v>
      </c>
      <c r="N197" s="2">
        <f t="shared" si="33"/>
        <v>0</v>
      </c>
      <c r="O197" s="2">
        <f t="shared" si="34"/>
        <v>-1</v>
      </c>
      <c r="P197" s="2">
        <f t="shared" si="35"/>
        <v>-1</v>
      </c>
      <c r="Q197" s="4"/>
      <c r="R197" s="4"/>
      <c r="S197" s="4"/>
      <c r="T197" s="4"/>
      <c r="U197" s="4"/>
      <c r="V197" s="5">
        <v>1</v>
      </c>
      <c r="W197" s="5"/>
      <c r="X197" s="2"/>
      <c r="Y197" s="2" t="s">
        <v>55</v>
      </c>
    </row>
    <row r="198" spans="1:25" x14ac:dyDescent="0.25">
      <c r="A198" t="s">
        <v>7</v>
      </c>
      <c r="B198" s="1">
        <v>43382</v>
      </c>
      <c r="C198" s="2">
        <v>150</v>
      </c>
      <c r="D198" s="2" t="s">
        <v>15</v>
      </c>
      <c r="E198" s="3">
        <v>0.3659722222222222</v>
      </c>
      <c r="F198" s="3">
        <v>0.37361111111111112</v>
      </c>
      <c r="G198" s="3">
        <v>0.37638888888888888</v>
      </c>
      <c r="H198" s="2">
        <f t="shared" si="28"/>
        <v>11</v>
      </c>
      <c r="I198" s="2">
        <f t="shared" si="29"/>
        <v>15</v>
      </c>
      <c r="J198" s="2">
        <f t="shared" si="30"/>
        <v>4</v>
      </c>
      <c r="K198" s="3">
        <v>0.36458333333333331</v>
      </c>
      <c r="L198" s="3">
        <f t="shared" si="31"/>
        <v>0.37569444444444444</v>
      </c>
      <c r="M198" s="3">
        <f t="shared" si="32"/>
        <v>0.375</v>
      </c>
      <c r="N198" s="2">
        <f t="shared" si="33"/>
        <v>2</v>
      </c>
      <c r="O198" s="2">
        <f t="shared" si="34"/>
        <v>1</v>
      </c>
      <c r="P198" s="2">
        <f t="shared" si="35"/>
        <v>-1</v>
      </c>
      <c r="Q198" s="4"/>
      <c r="R198" s="4"/>
      <c r="S198" s="4"/>
      <c r="T198" s="4"/>
      <c r="U198" s="4"/>
      <c r="V198" s="5"/>
      <c r="W198" s="5"/>
      <c r="X198" s="2"/>
      <c r="Y198" s="2"/>
    </row>
    <row r="199" spans="1:25" x14ac:dyDescent="0.25">
      <c r="A199" t="s">
        <v>8</v>
      </c>
      <c r="B199" s="1">
        <v>43383</v>
      </c>
      <c r="C199" s="2">
        <v>157</v>
      </c>
      <c r="D199" s="2" t="s">
        <v>15</v>
      </c>
      <c r="E199" s="3">
        <v>0.35833333333333334</v>
      </c>
      <c r="F199" s="3">
        <v>0.3659722222222222</v>
      </c>
      <c r="G199" s="3">
        <v>0.36944444444444446</v>
      </c>
      <c r="H199" s="2">
        <f t="shared" si="28"/>
        <v>11</v>
      </c>
      <c r="I199" s="2">
        <f t="shared" si="29"/>
        <v>16</v>
      </c>
      <c r="J199" s="2">
        <f t="shared" si="30"/>
        <v>5</v>
      </c>
      <c r="K199" s="3">
        <v>0.3576388888888889</v>
      </c>
      <c r="L199" s="3">
        <f t="shared" si="31"/>
        <v>0.36944444444444446</v>
      </c>
      <c r="M199" s="3">
        <f t="shared" si="32"/>
        <v>0.36736111111111114</v>
      </c>
      <c r="N199" s="2">
        <f t="shared" si="33"/>
        <v>1</v>
      </c>
      <c r="O199" s="2">
        <f t="shared" si="34"/>
        <v>3</v>
      </c>
      <c r="P199" s="2">
        <f t="shared" si="35"/>
        <v>2</v>
      </c>
      <c r="Q199" s="4"/>
      <c r="R199" s="4"/>
      <c r="S199" s="4"/>
      <c r="T199" s="4"/>
      <c r="U199" s="4"/>
      <c r="V199" s="5">
        <v>1</v>
      </c>
      <c r="W199" s="5"/>
      <c r="X199" s="2">
        <v>6</v>
      </c>
      <c r="Y199" s="2" t="s">
        <v>56</v>
      </c>
    </row>
    <row r="200" spans="1:25" x14ac:dyDescent="0.25">
      <c r="A200" t="s">
        <v>9</v>
      </c>
      <c r="B200" s="1">
        <v>43384</v>
      </c>
      <c r="C200" s="2">
        <v>157</v>
      </c>
      <c r="D200" s="2" t="s">
        <v>15</v>
      </c>
      <c r="E200" s="3">
        <v>0.3576388888888889</v>
      </c>
      <c r="F200" s="3">
        <v>0.3659722222222222</v>
      </c>
      <c r="G200" s="3">
        <v>0.36874999999999997</v>
      </c>
      <c r="H200" s="2">
        <f t="shared" si="28"/>
        <v>12</v>
      </c>
      <c r="I200" s="2">
        <f t="shared" si="29"/>
        <v>16</v>
      </c>
      <c r="J200" s="2">
        <f t="shared" si="30"/>
        <v>4</v>
      </c>
      <c r="K200" s="3">
        <v>0.3576388888888889</v>
      </c>
      <c r="L200" s="3">
        <f t="shared" si="31"/>
        <v>0.36874999999999997</v>
      </c>
      <c r="M200" s="3">
        <f t="shared" si="32"/>
        <v>0.36736111111111114</v>
      </c>
      <c r="N200" s="2">
        <f t="shared" si="33"/>
        <v>0</v>
      </c>
      <c r="O200" s="2">
        <f t="shared" si="34"/>
        <v>2</v>
      </c>
      <c r="P200" s="2">
        <f t="shared" si="35"/>
        <v>2</v>
      </c>
      <c r="Q200" s="4"/>
      <c r="R200" s="4"/>
      <c r="S200" s="4"/>
      <c r="T200" s="4"/>
      <c r="U200" s="4"/>
      <c r="V200" s="5"/>
      <c r="W200" s="5">
        <v>1</v>
      </c>
      <c r="X200" s="2">
        <v>6</v>
      </c>
      <c r="Y200" s="2" t="s">
        <v>44</v>
      </c>
    </row>
    <row r="201" spans="1:25" x14ac:dyDescent="0.25">
      <c r="A201" t="s">
        <v>10</v>
      </c>
      <c r="B201" s="1">
        <v>43385</v>
      </c>
      <c r="C201" s="2">
        <v>157</v>
      </c>
      <c r="D201" s="2" t="s">
        <v>16</v>
      </c>
      <c r="E201" s="3">
        <v>0.36319444444444443</v>
      </c>
      <c r="F201" s="3">
        <v>0.36944444444444446</v>
      </c>
      <c r="G201" s="3">
        <v>0.37291666666666662</v>
      </c>
      <c r="H201" s="2">
        <f t="shared" si="28"/>
        <v>9</v>
      </c>
      <c r="I201" s="2">
        <f t="shared" si="29"/>
        <v>14</v>
      </c>
      <c r="J201" s="2">
        <f t="shared" si="30"/>
        <v>5</v>
      </c>
      <c r="K201" s="3">
        <v>0.36319444444444443</v>
      </c>
      <c r="L201" s="3">
        <f t="shared" si="31"/>
        <v>0.37291666666666662</v>
      </c>
      <c r="M201" s="3">
        <f t="shared" si="32"/>
        <v>0.37291666666666667</v>
      </c>
      <c r="N201" s="2">
        <f t="shared" si="33"/>
        <v>0</v>
      </c>
      <c r="O201" s="2">
        <f t="shared" si="34"/>
        <v>0</v>
      </c>
      <c r="P201" s="2">
        <f t="shared" si="35"/>
        <v>0</v>
      </c>
      <c r="Q201" s="4"/>
      <c r="R201" s="4"/>
      <c r="S201" s="4"/>
      <c r="T201" s="4"/>
      <c r="U201" s="4"/>
      <c r="V201" s="5">
        <v>1</v>
      </c>
      <c r="W201" s="5"/>
      <c r="X201" s="2"/>
      <c r="Y201" s="2" t="s">
        <v>56</v>
      </c>
    </row>
    <row r="202" spans="1:25" x14ac:dyDescent="0.25">
      <c r="A202" t="s">
        <v>6</v>
      </c>
      <c r="B202" s="1">
        <v>43388</v>
      </c>
      <c r="C202" s="2">
        <v>139</v>
      </c>
      <c r="D202" s="2" t="s">
        <v>15</v>
      </c>
      <c r="E202" s="3">
        <v>0.35486111111111113</v>
      </c>
      <c r="F202" s="3">
        <v>0.36319444444444443</v>
      </c>
      <c r="G202" s="3">
        <v>0.3666666666666667</v>
      </c>
      <c r="H202" s="2">
        <f t="shared" si="28"/>
        <v>12</v>
      </c>
      <c r="I202" s="2">
        <f t="shared" si="29"/>
        <v>17</v>
      </c>
      <c r="J202" s="2">
        <f t="shared" si="30"/>
        <v>5</v>
      </c>
      <c r="K202" s="3">
        <v>0.35000000000000003</v>
      </c>
      <c r="L202" s="3">
        <f t="shared" si="31"/>
        <v>0.36597222222222225</v>
      </c>
      <c r="M202" s="3">
        <f t="shared" si="32"/>
        <v>0.36041666666666672</v>
      </c>
      <c r="N202" s="2">
        <f t="shared" si="33"/>
        <v>7</v>
      </c>
      <c r="O202" s="2">
        <f t="shared" si="34"/>
        <v>8</v>
      </c>
      <c r="P202" s="2">
        <f t="shared" si="35"/>
        <v>1</v>
      </c>
      <c r="Q202" s="4"/>
      <c r="R202" s="4"/>
      <c r="S202" s="4"/>
      <c r="T202" s="4"/>
      <c r="U202" s="4"/>
      <c r="V202" s="5">
        <v>1</v>
      </c>
      <c r="W202" s="5"/>
      <c r="X202" s="2"/>
      <c r="Y202" s="2" t="s">
        <v>57</v>
      </c>
    </row>
    <row r="203" spans="1:25" x14ac:dyDescent="0.25">
      <c r="A203" t="s">
        <v>7</v>
      </c>
      <c r="B203" s="1">
        <v>43389</v>
      </c>
      <c r="C203" s="2">
        <v>157</v>
      </c>
      <c r="D203" s="2" t="s">
        <v>16</v>
      </c>
      <c r="E203" s="3">
        <v>0.34791666666666665</v>
      </c>
      <c r="F203" s="3">
        <v>0.35625000000000001</v>
      </c>
      <c r="G203" s="3">
        <v>0.3611111111111111</v>
      </c>
      <c r="H203" s="2">
        <f t="shared" si="28"/>
        <v>12</v>
      </c>
      <c r="I203" s="2">
        <f t="shared" si="29"/>
        <v>19</v>
      </c>
      <c r="J203" s="2">
        <f t="shared" si="30"/>
        <v>7</v>
      </c>
      <c r="K203" s="3">
        <v>0.34652777777777777</v>
      </c>
      <c r="L203" s="3">
        <f t="shared" si="31"/>
        <v>0.3611111111111111</v>
      </c>
      <c r="M203" s="3">
        <f t="shared" si="32"/>
        <v>0.35625000000000001</v>
      </c>
      <c r="N203" s="2">
        <f t="shared" si="33"/>
        <v>2</v>
      </c>
      <c r="O203" s="2">
        <f t="shared" si="34"/>
        <v>7</v>
      </c>
      <c r="P203" s="2">
        <f t="shared" si="35"/>
        <v>5</v>
      </c>
      <c r="Q203" s="4"/>
      <c r="R203" s="4"/>
      <c r="S203" s="4"/>
      <c r="T203" s="4"/>
      <c r="U203" s="4"/>
      <c r="V203" s="5">
        <v>1</v>
      </c>
      <c r="W203" s="5">
        <v>1</v>
      </c>
      <c r="X203" s="2"/>
      <c r="Y203" s="2" t="s">
        <v>58</v>
      </c>
    </row>
    <row r="204" spans="1:25" x14ac:dyDescent="0.25">
      <c r="A204" t="s">
        <v>8</v>
      </c>
      <c r="B204" s="1">
        <v>43390</v>
      </c>
      <c r="C204" s="2">
        <v>157</v>
      </c>
      <c r="D204" s="2" t="s">
        <v>15</v>
      </c>
      <c r="E204" s="3">
        <v>0.3527777777777778</v>
      </c>
      <c r="F204" s="3">
        <v>0.35972222222222222</v>
      </c>
      <c r="G204" s="3">
        <v>0.36388888888888887</v>
      </c>
      <c r="H204" s="2">
        <f t="shared" si="28"/>
        <v>10</v>
      </c>
      <c r="I204" s="2">
        <f t="shared" si="29"/>
        <v>16</v>
      </c>
      <c r="J204" s="2">
        <f t="shared" si="30"/>
        <v>6</v>
      </c>
      <c r="K204" s="3">
        <v>0.3520833333333333</v>
      </c>
      <c r="L204" s="3">
        <f t="shared" si="31"/>
        <v>0.36388888888888887</v>
      </c>
      <c r="M204" s="3">
        <f t="shared" si="32"/>
        <v>0.36180555555555555</v>
      </c>
      <c r="N204" s="2">
        <f t="shared" si="33"/>
        <v>1</v>
      </c>
      <c r="O204" s="2">
        <f t="shared" si="34"/>
        <v>3</v>
      </c>
      <c r="P204" s="2">
        <f t="shared" si="35"/>
        <v>2</v>
      </c>
      <c r="Q204" s="4"/>
      <c r="R204" s="4"/>
      <c r="S204" s="4"/>
      <c r="T204" s="4"/>
      <c r="U204" s="4"/>
      <c r="V204" s="5">
        <v>1</v>
      </c>
      <c r="W204" s="5"/>
      <c r="X204" s="2"/>
      <c r="Y204" s="2" t="s">
        <v>52</v>
      </c>
    </row>
    <row r="205" spans="1:25" x14ac:dyDescent="0.25">
      <c r="A205" t="s">
        <v>9</v>
      </c>
      <c r="B205" s="1">
        <v>43391</v>
      </c>
      <c r="C205" s="2">
        <v>157</v>
      </c>
      <c r="D205" s="2" t="s">
        <v>15</v>
      </c>
      <c r="E205" s="3">
        <v>0.3576388888888889</v>
      </c>
      <c r="F205" s="3">
        <v>0.36527777777777781</v>
      </c>
      <c r="G205" s="3">
        <v>0.36805555555555558</v>
      </c>
      <c r="H205" s="2">
        <f t="shared" si="28"/>
        <v>11</v>
      </c>
      <c r="I205" s="2">
        <f t="shared" si="29"/>
        <v>15</v>
      </c>
      <c r="J205" s="2">
        <f t="shared" si="30"/>
        <v>4</v>
      </c>
      <c r="K205" s="3">
        <v>0.3576388888888889</v>
      </c>
      <c r="L205" s="3">
        <f t="shared" si="31"/>
        <v>0.36805555555555558</v>
      </c>
      <c r="M205" s="3">
        <f t="shared" si="32"/>
        <v>0.36736111111111114</v>
      </c>
      <c r="N205" s="2">
        <f t="shared" si="33"/>
        <v>0</v>
      </c>
      <c r="O205" s="2">
        <f t="shared" si="34"/>
        <v>1</v>
      </c>
      <c r="P205" s="2">
        <f t="shared" si="35"/>
        <v>1</v>
      </c>
      <c r="Q205" s="4"/>
      <c r="R205" s="4"/>
      <c r="S205" s="4"/>
      <c r="T205" s="4"/>
      <c r="U205" s="4"/>
      <c r="V205" s="5"/>
      <c r="W205" s="5"/>
      <c r="X205" s="2">
        <v>5</v>
      </c>
      <c r="Y205" s="2"/>
    </row>
    <row r="206" spans="1:25" x14ac:dyDescent="0.25">
      <c r="A206" t="s">
        <v>10</v>
      </c>
      <c r="B206" s="1">
        <v>43392</v>
      </c>
      <c r="C206" s="2">
        <v>157</v>
      </c>
      <c r="D206" s="2" t="s">
        <v>16</v>
      </c>
      <c r="E206" s="3">
        <v>0.3520833333333333</v>
      </c>
      <c r="F206" s="3">
        <v>0.36041666666666666</v>
      </c>
      <c r="G206" s="3">
        <v>0.36249999999999999</v>
      </c>
      <c r="H206" s="2">
        <f t="shared" si="28"/>
        <v>12</v>
      </c>
      <c r="I206" s="2">
        <f t="shared" si="29"/>
        <v>15</v>
      </c>
      <c r="J206" s="2">
        <f t="shared" si="30"/>
        <v>3</v>
      </c>
      <c r="K206" s="3">
        <v>0.3520833333333333</v>
      </c>
      <c r="L206" s="3">
        <f t="shared" si="31"/>
        <v>0.36249999999999999</v>
      </c>
      <c r="M206" s="3">
        <f t="shared" si="32"/>
        <v>0.36180555555555555</v>
      </c>
      <c r="N206" s="2">
        <f t="shared" si="33"/>
        <v>0</v>
      </c>
      <c r="O206" s="2">
        <f t="shared" si="34"/>
        <v>1</v>
      </c>
      <c r="P206" s="2">
        <f t="shared" si="35"/>
        <v>1</v>
      </c>
      <c r="Q206" s="4"/>
      <c r="R206" s="4"/>
      <c r="S206" s="4"/>
      <c r="T206" s="4"/>
      <c r="U206" s="4"/>
      <c r="V206" s="5">
        <v>1</v>
      </c>
      <c r="W206" s="5"/>
      <c r="X206" s="2"/>
      <c r="Y206" s="2" t="s">
        <v>56</v>
      </c>
    </row>
    <row r="207" spans="1:25" x14ac:dyDescent="0.25">
      <c r="A207" t="s">
        <v>6</v>
      </c>
      <c r="B207" s="1">
        <v>43395</v>
      </c>
      <c r="C207" s="2">
        <v>157</v>
      </c>
      <c r="D207" s="2" t="s">
        <v>16</v>
      </c>
      <c r="E207" s="3">
        <v>0.3520833333333333</v>
      </c>
      <c r="F207" s="3">
        <v>0.36041666666666666</v>
      </c>
      <c r="G207" s="3">
        <v>0.36458333333333331</v>
      </c>
      <c r="H207" s="2">
        <f t="shared" si="28"/>
        <v>12</v>
      </c>
      <c r="I207" s="2">
        <f t="shared" si="29"/>
        <v>18</v>
      </c>
      <c r="J207" s="2">
        <f t="shared" si="30"/>
        <v>6</v>
      </c>
      <c r="K207" s="3">
        <v>0.3520833333333333</v>
      </c>
      <c r="L207" s="3">
        <f t="shared" si="31"/>
        <v>0.36458333333333331</v>
      </c>
      <c r="M207" s="3">
        <f t="shared" si="32"/>
        <v>0.36180555555555555</v>
      </c>
      <c r="N207" s="2">
        <f t="shared" si="33"/>
        <v>0</v>
      </c>
      <c r="O207" s="2">
        <f t="shared" si="34"/>
        <v>4</v>
      </c>
      <c r="P207" s="2">
        <f t="shared" si="35"/>
        <v>4</v>
      </c>
      <c r="Q207" s="4"/>
      <c r="R207" s="4"/>
      <c r="S207" s="4"/>
      <c r="T207" s="4"/>
      <c r="U207" s="4"/>
      <c r="V207" s="5"/>
      <c r="W207" s="5">
        <v>1</v>
      </c>
      <c r="X207" s="2"/>
      <c r="Y207" s="2" t="s">
        <v>44</v>
      </c>
    </row>
    <row r="208" spans="1:25" x14ac:dyDescent="0.25">
      <c r="A208" t="s">
        <v>7</v>
      </c>
      <c r="B208" s="1">
        <v>43396</v>
      </c>
      <c r="C208" s="2">
        <v>157</v>
      </c>
      <c r="D208" s="2" t="s">
        <v>16</v>
      </c>
      <c r="E208" s="3">
        <v>0.3520833333333333</v>
      </c>
      <c r="F208" s="3">
        <v>0.35972222222222222</v>
      </c>
      <c r="G208" s="3">
        <v>0.36458333333333331</v>
      </c>
      <c r="H208" s="2">
        <f t="shared" si="28"/>
        <v>11</v>
      </c>
      <c r="I208" s="2">
        <f t="shared" si="29"/>
        <v>18</v>
      </c>
      <c r="J208" s="2">
        <f t="shared" si="30"/>
        <v>7</v>
      </c>
      <c r="K208" s="3">
        <v>0.3520833333333333</v>
      </c>
      <c r="L208" s="3">
        <f t="shared" si="31"/>
        <v>0.36458333333333331</v>
      </c>
      <c r="M208" s="3">
        <f t="shared" si="32"/>
        <v>0.36180555555555555</v>
      </c>
      <c r="N208" s="2">
        <f t="shared" si="33"/>
        <v>0</v>
      </c>
      <c r="O208" s="2">
        <f t="shared" si="34"/>
        <v>4</v>
      </c>
      <c r="P208" s="2">
        <f t="shared" si="35"/>
        <v>4</v>
      </c>
      <c r="Q208" s="4"/>
      <c r="R208" s="4"/>
      <c r="S208" s="4"/>
      <c r="T208" s="4"/>
      <c r="U208" s="4"/>
      <c r="V208" s="5"/>
      <c r="W208" s="5">
        <v>1</v>
      </c>
      <c r="X208" s="2"/>
      <c r="Y208" s="2" t="s">
        <v>44</v>
      </c>
    </row>
    <row r="209" spans="1:25" x14ac:dyDescent="0.25">
      <c r="A209" t="s">
        <v>8</v>
      </c>
      <c r="B209" s="1">
        <v>43397</v>
      </c>
      <c r="C209" s="2">
        <v>157</v>
      </c>
      <c r="D209" s="2" t="s">
        <v>15</v>
      </c>
      <c r="E209" s="3">
        <v>0.3576388888888889</v>
      </c>
      <c r="F209" s="3">
        <v>0.3659722222222222</v>
      </c>
      <c r="G209" s="3">
        <v>0.37638888888888888</v>
      </c>
      <c r="H209" s="2">
        <f t="shared" si="28"/>
        <v>12</v>
      </c>
      <c r="I209" s="2">
        <f t="shared" si="29"/>
        <v>27</v>
      </c>
      <c r="J209" s="2">
        <f t="shared" si="30"/>
        <v>15</v>
      </c>
      <c r="K209" s="3">
        <v>0.3576388888888889</v>
      </c>
      <c r="L209" s="3">
        <f t="shared" si="31"/>
        <v>0.37638888888888888</v>
      </c>
      <c r="M209" s="3">
        <f t="shared" si="32"/>
        <v>0.36736111111111114</v>
      </c>
      <c r="N209" s="2">
        <f t="shared" si="33"/>
        <v>0</v>
      </c>
      <c r="O209" s="2">
        <f t="shared" si="34"/>
        <v>13</v>
      </c>
      <c r="P209" s="2">
        <f t="shared" si="35"/>
        <v>13</v>
      </c>
      <c r="Q209" s="4"/>
      <c r="R209" s="4"/>
      <c r="S209" s="4"/>
      <c r="T209" s="4"/>
      <c r="U209" s="4"/>
      <c r="V209" s="5"/>
      <c r="W209" s="5"/>
      <c r="X209" s="2"/>
      <c r="Y209" s="2" t="s">
        <v>59</v>
      </c>
    </row>
    <row r="210" spans="1:25" x14ac:dyDescent="0.25">
      <c r="A210" t="s">
        <v>9</v>
      </c>
      <c r="B210" s="1">
        <v>43398</v>
      </c>
      <c r="C210" s="2">
        <v>157</v>
      </c>
      <c r="D210" s="2" t="s">
        <v>15</v>
      </c>
      <c r="E210" s="3">
        <v>0.35833333333333334</v>
      </c>
      <c r="F210" s="3">
        <v>0.3666666666666667</v>
      </c>
      <c r="G210" s="3">
        <v>0.37083333333333335</v>
      </c>
      <c r="H210" s="2">
        <f t="shared" si="28"/>
        <v>12</v>
      </c>
      <c r="I210" s="2">
        <f t="shared" si="29"/>
        <v>18</v>
      </c>
      <c r="J210" s="2">
        <f t="shared" si="30"/>
        <v>6</v>
      </c>
      <c r="K210" s="3">
        <v>0.3576388888888889</v>
      </c>
      <c r="L210" s="3">
        <f t="shared" si="31"/>
        <v>0.37083333333333335</v>
      </c>
      <c r="M210" s="3">
        <f t="shared" si="32"/>
        <v>0.36736111111111114</v>
      </c>
      <c r="N210" s="2">
        <f t="shared" si="33"/>
        <v>1</v>
      </c>
      <c r="O210" s="2">
        <f t="shared" si="34"/>
        <v>5</v>
      </c>
      <c r="P210" s="2">
        <f t="shared" si="35"/>
        <v>4</v>
      </c>
      <c r="Q210" s="4"/>
      <c r="R210" s="4"/>
      <c r="S210" s="4"/>
      <c r="T210" s="4"/>
      <c r="U210" s="4"/>
      <c r="V210" s="5"/>
      <c r="W210" s="5"/>
      <c r="X210" s="2"/>
      <c r="Y210" s="2"/>
    </row>
    <row r="211" spans="1:25" x14ac:dyDescent="0.25">
      <c r="A211" t="s">
        <v>10</v>
      </c>
      <c r="B211" s="1">
        <v>43399</v>
      </c>
      <c r="C211" s="2">
        <v>150</v>
      </c>
      <c r="D211" s="2" t="s">
        <v>15</v>
      </c>
      <c r="E211" s="3">
        <v>0.3527777777777778</v>
      </c>
      <c r="F211" s="3">
        <v>0.3611111111111111</v>
      </c>
      <c r="G211" s="3">
        <v>0.36458333333333331</v>
      </c>
      <c r="H211" s="2">
        <f t="shared" si="28"/>
        <v>12</v>
      </c>
      <c r="I211" s="2">
        <f t="shared" si="29"/>
        <v>17</v>
      </c>
      <c r="J211" s="2">
        <f t="shared" si="30"/>
        <v>5</v>
      </c>
      <c r="K211" s="3">
        <v>0.35347222222222219</v>
      </c>
      <c r="L211" s="3">
        <f t="shared" si="31"/>
        <v>0.36388888888888887</v>
      </c>
      <c r="M211" s="3">
        <f t="shared" si="32"/>
        <v>0.36388888888888887</v>
      </c>
      <c r="N211" s="2">
        <f t="shared" si="33"/>
        <v>-1</v>
      </c>
      <c r="O211" s="2">
        <f t="shared" si="34"/>
        <v>0</v>
      </c>
      <c r="P211" s="2">
        <f t="shared" si="35"/>
        <v>1</v>
      </c>
      <c r="Q211" s="4"/>
      <c r="R211" s="4"/>
      <c r="S211" s="4"/>
      <c r="T211" s="4"/>
      <c r="U211" s="4"/>
      <c r="V211" s="5">
        <v>1</v>
      </c>
      <c r="W211" s="5">
        <v>1</v>
      </c>
      <c r="X211" s="2"/>
      <c r="Y211" s="2" t="s">
        <v>54</v>
      </c>
    </row>
    <row r="212" spans="1:25" x14ac:dyDescent="0.25">
      <c r="A212" t="s">
        <v>6</v>
      </c>
      <c r="B212" s="1">
        <v>43402</v>
      </c>
      <c r="C212" s="2">
        <v>157</v>
      </c>
      <c r="D212" s="2" t="s">
        <v>16</v>
      </c>
      <c r="E212" s="3">
        <v>0.3520833333333333</v>
      </c>
      <c r="F212" s="3">
        <v>0.35972222222222222</v>
      </c>
      <c r="G212" s="3">
        <v>0.36249999999999999</v>
      </c>
      <c r="H212" s="2">
        <f t="shared" si="28"/>
        <v>11</v>
      </c>
      <c r="I212" s="2">
        <f t="shared" si="29"/>
        <v>15</v>
      </c>
      <c r="J212" s="2">
        <f t="shared" si="30"/>
        <v>4</v>
      </c>
      <c r="K212" s="3">
        <v>0.3520833333333333</v>
      </c>
      <c r="L212" s="3">
        <f t="shared" si="31"/>
        <v>0.36249999999999999</v>
      </c>
      <c r="M212" s="3">
        <f t="shared" si="32"/>
        <v>0.36180555555555555</v>
      </c>
      <c r="N212" s="2">
        <f t="shared" si="33"/>
        <v>0</v>
      </c>
      <c r="O212" s="2">
        <f t="shared" si="34"/>
        <v>1</v>
      </c>
      <c r="P212" s="2">
        <f t="shared" si="35"/>
        <v>1</v>
      </c>
      <c r="Q212" s="4"/>
      <c r="R212" s="4"/>
      <c r="S212" s="4"/>
      <c r="T212" s="4"/>
      <c r="U212" s="4"/>
      <c r="V212" s="5"/>
      <c r="W212" s="5">
        <v>1</v>
      </c>
      <c r="X212" s="2"/>
      <c r="Y212" s="2" t="s">
        <v>57</v>
      </c>
    </row>
    <row r="213" spans="1:25" x14ac:dyDescent="0.25">
      <c r="A213" t="s">
        <v>7</v>
      </c>
      <c r="B213" s="1">
        <v>43403</v>
      </c>
      <c r="C213" s="2">
        <v>157</v>
      </c>
      <c r="D213" s="2" t="s">
        <v>16</v>
      </c>
      <c r="E213" s="3">
        <v>0.34652777777777777</v>
      </c>
      <c r="F213" s="3">
        <v>0.35486111111111113</v>
      </c>
      <c r="G213" s="3">
        <v>0.3576388888888889</v>
      </c>
      <c r="H213" s="2">
        <f t="shared" si="28"/>
        <v>12</v>
      </c>
      <c r="I213" s="2">
        <f t="shared" si="29"/>
        <v>16</v>
      </c>
      <c r="J213" s="2">
        <f t="shared" si="30"/>
        <v>4</v>
      </c>
      <c r="K213" s="3">
        <v>0.34652777777777777</v>
      </c>
      <c r="L213" s="3">
        <f t="shared" si="31"/>
        <v>0.3576388888888889</v>
      </c>
      <c r="M213" s="3">
        <f t="shared" si="32"/>
        <v>0.35625000000000001</v>
      </c>
      <c r="N213" s="2">
        <f t="shared" si="33"/>
        <v>0</v>
      </c>
      <c r="O213" s="2">
        <f t="shared" si="34"/>
        <v>2</v>
      </c>
      <c r="P213" s="2">
        <f t="shared" si="35"/>
        <v>2</v>
      </c>
      <c r="Q213" s="4"/>
      <c r="R213" s="4"/>
      <c r="S213" s="4"/>
      <c r="T213" s="4"/>
      <c r="U213" s="4"/>
      <c r="V213" s="5"/>
      <c r="W213" s="5"/>
      <c r="X213" s="2"/>
      <c r="Y213" s="2"/>
    </row>
    <row r="214" spans="1:25" x14ac:dyDescent="0.25">
      <c r="A214" t="s">
        <v>8</v>
      </c>
      <c r="B214" s="1">
        <v>43404</v>
      </c>
      <c r="C214" s="2">
        <v>139</v>
      </c>
      <c r="D214" s="2" t="s">
        <v>16</v>
      </c>
      <c r="E214" s="3">
        <v>0.35555555555555557</v>
      </c>
      <c r="F214" s="3">
        <v>0.3666666666666667</v>
      </c>
      <c r="G214" s="3">
        <v>0.37013888888888885</v>
      </c>
      <c r="H214" s="2">
        <f t="shared" si="28"/>
        <v>16</v>
      </c>
      <c r="I214" s="2">
        <f t="shared" si="29"/>
        <v>21</v>
      </c>
      <c r="J214" s="2">
        <f t="shared" si="30"/>
        <v>5</v>
      </c>
      <c r="K214" s="3">
        <v>0.35555555555555557</v>
      </c>
      <c r="L214" s="3">
        <f t="shared" si="31"/>
        <v>0.36944444444444441</v>
      </c>
      <c r="M214" s="3">
        <f t="shared" si="32"/>
        <v>0.36597222222222225</v>
      </c>
      <c r="N214" s="2">
        <f t="shared" si="33"/>
        <v>0</v>
      </c>
      <c r="O214" s="2">
        <f t="shared" si="34"/>
        <v>5</v>
      </c>
      <c r="P214" s="2">
        <f t="shared" si="35"/>
        <v>5</v>
      </c>
      <c r="Q214" s="4"/>
      <c r="R214" s="4"/>
      <c r="S214" s="4"/>
      <c r="T214" s="4"/>
      <c r="U214" s="4"/>
      <c r="V214" s="5"/>
      <c r="W214" s="5"/>
      <c r="X214" s="2"/>
      <c r="Y214" s="2"/>
    </row>
    <row r="215" spans="1:25" x14ac:dyDescent="0.25">
      <c r="A215" t="s">
        <v>9</v>
      </c>
      <c r="B215" s="1">
        <v>43405</v>
      </c>
      <c r="C215" s="2">
        <v>157</v>
      </c>
      <c r="D215" s="2" t="s">
        <v>16</v>
      </c>
      <c r="E215" s="3">
        <v>0.3520833333333333</v>
      </c>
      <c r="F215" s="3">
        <v>0.36041666666666666</v>
      </c>
      <c r="G215" s="3">
        <v>0.36388888888888887</v>
      </c>
      <c r="H215" s="2">
        <f t="shared" si="28"/>
        <v>12</v>
      </c>
      <c r="I215" s="2">
        <f t="shared" si="29"/>
        <v>17</v>
      </c>
      <c r="J215" s="2">
        <f t="shared" si="30"/>
        <v>5</v>
      </c>
      <c r="K215" s="3">
        <v>0.3520833333333333</v>
      </c>
      <c r="L215" s="3">
        <f t="shared" si="31"/>
        <v>0.36388888888888887</v>
      </c>
      <c r="M215" s="3">
        <f t="shared" si="32"/>
        <v>0.36180555555555555</v>
      </c>
      <c r="N215" s="2">
        <f t="shared" si="33"/>
        <v>0</v>
      </c>
      <c r="O215" s="2">
        <f t="shared" si="34"/>
        <v>3</v>
      </c>
      <c r="P215" s="2">
        <f t="shared" si="35"/>
        <v>3</v>
      </c>
      <c r="Q215" s="4"/>
      <c r="R215" s="4"/>
      <c r="S215" s="4"/>
      <c r="T215" s="4"/>
      <c r="U215" s="4"/>
      <c r="V215" s="5">
        <v>1</v>
      </c>
      <c r="W215" s="5"/>
      <c r="X215" s="2"/>
      <c r="Y215" s="2" t="s">
        <v>52</v>
      </c>
    </row>
    <row r="216" spans="1:25" x14ac:dyDescent="0.25">
      <c r="A216" t="s">
        <v>10</v>
      </c>
      <c r="B216" s="1">
        <v>43406</v>
      </c>
      <c r="C216" s="2">
        <v>150</v>
      </c>
      <c r="D216" s="2" t="s">
        <v>15</v>
      </c>
      <c r="E216" s="3">
        <v>0.35347222222222219</v>
      </c>
      <c r="F216" s="3">
        <v>0.36249999999999999</v>
      </c>
      <c r="G216" s="3">
        <v>0.36527777777777781</v>
      </c>
      <c r="H216" s="2">
        <f t="shared" si="28"/>
        <v>13</v>
      </c>
      <c r="I216" s="2">
        <f t="shared" si="29"/>
        <v>17</v>
      </c>
      <c r="J216" s="2">
        <f t="shared" si="30"/>
        <v>4</v>
      </c>
      <c r="K216" s="3">
        <v>0.35347222222222219</v>
      </c>
      <c r="L216" s="3">
        <f t="shared" si="31"/>
        <v>0.36458333333333337</v>
      </c>
      <c r="M216" s="3">
        <f t="shared" si="32"/>
        <v>0.36388888888888887</v>
      </c>
      <c r="N216" s="2">
        <f t="shared" si="33"/>
        <v>0</v>
      </c>
      <c r="O216" s="2">
        <f t="shared" si="34"/>
        <v>1</v>
      </c>
      <c r="P216" s="2">
        <f t="shared" si="35"/>
        <v>1</v>
      </c>
      <c r="Q216" s="4"/>
      <c r="R216" s="4">
        <v>1</v>
      </c>
      <c r="S216" s="4"/>
      <c r="T216" s="4"/>
      <c r="U216" s="4"/>
      <c r="V216" s="5"/>
      <c r="W216" s="5"/>
      <c r="X216" s="2"/>
      <c r="Y216" s="2"/>
    </row>
    <row r="217" spans="1:25" x14ac:dyDescent="0.25">
      <c r="A217" t="s">
        <v>6</v>
      </c>
      <c r="B217" s="1">
        <v>43409</v>
      </c>
      <c r="C217" s="2">
        <v>157</v>
      </c>
      <c r="D217" s="2" t="s">
        <v>15</v>
      </c>
      <c r="E217" s="3">
        <v>0.35833333333333334</v>
      </c>
      <c r="F217" s="3">
        <v>0.36805555555555558</v>
      </c>
      <c r="G217" s="3">
        <v>0.37222222222222223</v>
      </c>
      <c r="H217" s="2">
        <f t="shared" si="28"/>
        <v>14</v>
      </c>
      <c r="I217" s="2">
        <f t="shared" si="29"/>
        <v>20</v>
      </c>
      <c r="J217" s="2">
        <f t="shared" si="30"/>
        <v>6</v>
      </c>
      <c r="K217" s="3">
        <v>0.3576388888888889</v>
      </c>
      <c r="L217" s="3">
        <f t="shared" si="31"/>
        <v>0.37222222222222223</v>
      </c>
      <c r="M217" s="3">
        <f t="shared" si="32"/>
        <v>0.36736111111111114</v>
      </c>
      <c r="N217" s="2">
        <f t="shared" si="33"/>
        <v>1</v>
      </c>
      <c r="O217" s="2">
        <f t="shared" si="34"/>
        <v>7</v>
      </c>
      <c r="P217" s="2">
        <f t="shared" si="35"/>
        <v>6</v>
      </c>
      <c r="Q217" s="4"/>
      <c r="R217" s="4"/>
      <c r="S217" s="4"/>
      <c r="T217" s="4"/>
      <c r="U217" s="4"/>
      <c r="V217" s="5"/>
      <c r="W217" s="5"/>
      <c r="X217" s="2">
        <v>4</v>
      </c>
      <c r="Y217" s="2" t="s">
        <v>67</v>
      </c>
    </row>
    <row r="218" spans="1:25" x14ac:dyDescent="0.25">
      <c r="A218" t="s">
        <v>7</v>
      </c>
      <c r="B218" s="1">
        <v>43410</v>
      </c>
      <c r="C218" s="2">
        <v>157</v>
      </c>
      <c r="D218" s="2" t="s">
        <v>15</v>
      </c>
      <c r="E218" s="3">
        <v>0.3576388888888889</v>
      </c>
      <c r="F218" s="3">
        <v>0.3659722222222222</v>
      </c>
      <c r="G218" s="3">
        <v>0.37083333333333335</v>
      </c>
      <c r="H218" s="2">
        <f t="shared" si="28"/>
        <v>12</v>
      </c>
      <c r="I218" s="2">
        <f t="shared" si="29"/>
        <v>19</v>
      </c>
      <c r="J218" s="2">
        <f t="shared" si="30"/>
        <v>7</v>
      </c>
      <c r="K218" s="3">
        <v>0.3576388888888889</v>
      </c>
      <c r="L218" s="3">
        <f t="shared" si="31"/>
        <v>0.37083333333333335</v>
      </c>
      <c r="M218" s="3">
        <f t="shared" si="32"/>
        <v>0.36736111111111114</v>
      </c>
      <c r="N218" s="2">
        <f t="shared" si="33"/>
        <v>0</v>
      </c>
      <c r="O218" s="2">
        <f t="shared" si="34"/>
        <v>5</v>
      </c>
      <c r="P218" s="2">
        <f t="shared" si="35"/>
        <v>5</v>
      </c>
      <c r="Q218" s="4"/>
      <c r="R218" s="4">
        <v>1</v>
      </c>
      <c r="S218" s="4">
        <v>1</v>
      </c>
      <c r="T218" s="4"/>
      <c r="U218" s="4"/>
      <c r="V218" s="5"/>
      <c r="W218" s="5"/>
      <c r="X218" s="2"/>
      <c r="Y218" s="2"/>
    </row>
    <row r="219" spans="1:25" x14ac:dyDescent="0.25">
      <c r="A219" t="s">
        <v>8</v>
      </c>
      <c r="B219" s="1">
        <v>43411</v>
      </c>
      <c r="C219" s="2">
        <v>157</v>
      </c>
      <c r="D219" s="2" t="s">
        <v>15</v>
      </c>
      <c r="E219" s="3">
        <v>0.3576388888888889</v>
      </c>
      <c r="F219" s="3">
        <v>0.3659722222222222</v>
      </c>
      <c r="G219" s="3">
        <v>0.36944444444444446</v>
      </c>
      <c r="H219" s="2">
        <f t="shared" si="28"/>
        <v>12</v>
      </c>
      <c r="I219" s="2">
        <f t="shared" si="29"/>
        <v>17</v>
      </c>
      <c r="J219" s="2">
        <f t="shared" si="30"/>
        <v>5</v>
      </c>
      <c r="K219" s="3">
        <v>0.3576388888888889</v>
      </c>
      <c r="L219" s="3">
        <f t="shared" si="31"/>
        <v>0.36944444444444446</v>
      </c>
      <c r="M219" s="3">
        <f t="shared" si="32"/>
        <v>0.36736111111111114</v>
      </c>
      <c r="N219" s="2">
        <f t="shared" si="33"/>
        <v>0</v>
      </c>
      <c r="O219" s="2">
        <f t="shared" si="34"/>
        <v>3</v>
      </c>
      <c r="P219" s="2">
        <f t="shared" si="35"/>
        <v>3</v>
      </c>
      <c r="Q219" s="4"/>
      <c r="R219" s="4">
        <v>1</v>
      </c>
      <c r="S219" s="4"/>
      <c r="T219" s="4"/>
      <c r="U219" s="4"/>
      <c r="V219" s="5">
        <v>1</v>
      </c>
      <c r="W219" s="5"/>
      <c r="X219" s="2"/>
      <c r="Y219" s="2" t="s">
        <v>52</v>
      </c>
    </row>
    <row r="220" spans="1:25" x14ac:dyDescent="0.25">
      <c r="A220" t="s">
        <v>9</v>
      </c>
      <c r="B220" s="1">
        <v>43412</v>
      </c>
      <c r="C220" s="2">
        <v>157</v>
      </c>
      <c r="D220" s="2" t="s">
        <v>16</v>
      </c>
      <c r="E220" s="3">
        <v>0.3520833333333333</v>
      </c>
      <c r="F220" s="3">
        <v>0.36041666666666666</v>
      </c>
      <c r="G220" s="3">
        <v>0.36388888888888887</v>
      </c>
      <c r="H220" s="2">
        <f t="shared" si="28"/>
        <v>12</v>
      </c>
      <c r="I220" s="2">
        <f t="shared" si="29"/>
        <v>17</v>
      </c>
      <c r="J220" s="2">
        <f t="shared" si="30"/>
        <v>5</v>
      </c>
      <c r="K220" s="3">
        <v>0.3520833333333333</v>
      </c>
      <c r="L220" s="3">
        <f t="shared" si="31"/>
        <v>0.36388888888888887</v>
      </c>
      <c r="M220" s="3">
        <f t="shared" si="32"/>
        <v>0.36180555555555555</v>
      </c>
      <c r="N220" s="2">
        <f t="shared" si="33"/>
        <v>0</v>
      </c>
      <c r="O220" s="2">
        <f t="shared" si="34"/>
        <v>3</v>
      </c>
      <c r="P220" s="2">
        <f t="shared" si="35"/>
        <v>3</v>
      </c>
      <c r="Q220" s="4"/>
      <c r="R220" s="4"/>
      <c r="S220" s="4"/>
      <c r="T220" s="4"/>
      <c r="U220" s="4"/>
      <c r="V220" s="5"/>
      <c r="W220" s="5"/>
      <c r="X220" s="2"/>
      <c r="Y220" s="2"/>
    </row>
    <row r="221" spans="1:25" x14ac:dyDescent="0.25">
      <c r="A221" t="s">
        <v>10</v>
      </c>
      <c r="B221" s="1">
        <v>43413</v>
      </c>
      <c r="C221" s="2">
        <v>150</v>
      </c>
      <c r="D221" s="2" t="s">
        <v>15</v>
      </c>
      <c r="E221" s="3">
        <v>0.35347222222222219</v>
      </c>
      <c r="F221" s="3">
        <v>0.36180555555555555</v>
      </c>
      <c r="G221" s="3">
        <v>0.36527777777777781</v>
      </c>
      <c r="H221" s="2">
        <f t="shared" si="28"/>
        <v>12</v>
      </c>
      <c r="I221" s="2">
        <f t="shared" si="29"/>
        <v>17</v>
      </c>
      <c r="J221" s="2">
        <f t="shared" si="30"/>
        <v>5</v>
      </c>
      <c r="K221" s="3">
        <v>0.35347222222222219</v>
      </c>
      <c r="L221" s="3">
        <f t="shared" si="31"/>
        <v>0.36458333333333337</v>
      </c>
      <c r="M221" s="3">
        <f t="shared" si="32"/>
        <v>0.36388888888888887</v>
      </c>
      <c r="N221" s="2">
        <f t="shared" si="33"/>
        <v>0</v>
      </c>
      <c r="O221" s="2">
        <f t="shared" si="34"/>
        <v>1</v>
      </c>
      <c r="P221" s="2">
        <f t="shared" si="35"/>
        <v>1</v>
      </c>
      <c r="Q221" s="4"/>
      <c r="R221" s="4"/>
      <c r="S221" s="4"/>
      <c r="T221" s="4"/>
      <c r="U221" s="4"/>
      <c r="V221" s="5"/>
      <c r="W221" s="5"/>
      <c r="X221" s="2"/>
      <c r="Y221" s="2"/>
    </row>
    <row r="222" spans="1:25" x14ac:dyDescent="0.25">
      <c r="A222" t="s">
        <v>6</v>
      </c>
      <c r="B222" s="1">
        <v>43416</v>
      </c>
      <c r="C222" s="2">
        <v>150</v>
      </c>
      <c r="D222" s="2" t="s">
        <v>15</v>
      </c>
      <c r="E222" s="3">
        <v>0.35347222222222219</v>
      </c>
      <c r="F222" s="3">
        <v>0.36180555555555555</v>
      </c>
      <c r="G222" s="3">
        <v>0.36458333333333331</v>
      </c>
      <c r="H222" s="2">
        <f t="shared" si="28"/>
        <v>12</v>
      </c>
      <c r="I222" s="2">
        <f t="shared" si="29"/>
        <v>16</v>
      </c>
      <c r="J222" s="2">
        <f t="shared" si="30"/>
        <v>4</v>
      </c>
      <c r="K222" s="3">
        <v>0.35347222222222219</v>
      </c>
      <c r="L222" s="3">
        <f t="shared" si="31"/>
        <v>0.36388888888888887</v>
      </c>
      <c r="M222" s="3">
        <f t="shared" si="32"/>
        <v>0.36388888888888887</v>
      </c>
      <c r="N222" s="2">
        <f t="shared" si="33"/>
        <v>0</v>
      </c>
      <c r="O222" s="2">
        <f t="shared" si="34"/>
        <v>0</v>
      </c>
      <c r="P222" s="2">
        <f t="shared" si="35"/>
        <v>0</v>
      </c>
      <c r="Q222" s="4"/>
      <c r="R222" s="4"/>
      <c r="S222" s="4"/>
      <c r="T222" s="4"/>
      <c r="U222" s="4"/>
      <c r="V222" s="5"/>
      <c r="W222" s="5"/>
      <c r="X222" s="2"/>
      <c r="Y222" s="2"/>
    </row>
    <row r="223" spans="1:25" x14ac:dyDescent="0.25">
      <c r="A223" t="s">
        <v>7</v>
      </c>
      <c r="B223" s="1">
        <v>43417</v>
      </c>
      <c r="C223" s="2">
        <v>157</v>
      </c>
      <c r="D223" s="2" t="s">
        <v>16</v>
      </c>
      <c r="E223" s="3">
        <v>0.3520833333333333</v>
      </c>
      <c r="F223" s="3">
        <v>0.36041666666666666</v>
      </c>
      <c r="G223" s="3">
        <v>0.36319444444444443</v>
      </c>
      <c r="H223" s="2">
        <f t="shared" si="28"/>
        <v>12</v>
      </c>
      <c r="I223" s="2">
        <f t="shared" si="29"/>
        <v>16</v>
      </c>
      <c r="J223" s="2">
        <f t="shared" si="30"/>
        <v>4</v>
      </c>
      <c r="K223" s="3">
        <v>0.3520833333333333</v>
      </c>
      <c r="L223" s="3">
        <f t="shared" si="31"/>
        <v>0.36319444444444443</v>
      </c>
      <c r="M223" s="3">
        <f t="shared" si="32"/>
        <v>0.36180555555555555</v>
      </c>
      <c r="N223" s="2">
        <f t="shared" si="33"/>
        <v>0</v>
      </c>
      <c r="O223" s="2">
        <f t="shared" si="34"/>
        <v>2</v>
      </c>
      <c r="P223" s="2">
        <f t="shared" si="35"/>
        <v>2</v>
      </c>
      <c r="Q223" s="4">
        <v>1</v>
      </c>
      <c r="R223" s="4">
        <v>1</v>
      </c>
      <c r="S223" s="4">
        <v>1</v>
      </c>
      <c r="T223" s="4"/>
      <c r="U223" s="4"/>
      <c r="V223" s="5">
        <v>1</v>
      </c>
      <c r="W223" s="5"/>
      <c r="X223" s="2">
        <v>5</v>
      </c>
      <c r="Y223" s="2" t="s">
        <v>52</v>
      </c>
    </row>
    <row r="224" spans="1:25" x14ac:dyDescent="0.25">
      <c r="A224" t="s">
        <v>8</v>
      </c>
      <c r="B224" s="1">
        <v>43418</v>
      </c>
      <c r="C224" s="2">
        <v>157</v>
      </c>
      <c r="D224" s="2" t="s">
        <v>16</v>
      </c>
      <c r="E224" s="3">
        <v>0.3520833333333333</v>
      </c>
      <c r="F224" s="3">
        <v>0.35972222222222222</v>
      </c>
      <c r="G224" s="3">
        <v>0.36319444444444443</v>
      </c>
      <c r="H224" s="2">
        <f t="shared" si="28"/>
        <v>11</v>
      </c>
      <c r="I224" s="2">
        <f t="shared" si="29"/>
        <v>16</v>
      </c>
      <c r="J224" s="2">
        <f t="shared" si="30"/>
        <v>5</v>
      </c>
      <c r="K224" s="3">
        <v>0.3520833333333333</v>
      </c>
      <c r="L224" s="3">
        <f t="shared" si="31"/>
        <v>0.36319444444444443</v>
      </c>
      <c r="M224" s="3">
        <f t="shared" si="32"/>
        <v>0.36180555555555555</v>
      </c>
      <c r="N224" s="2">
        <f t="shared" si="33"/>
        <v>0</v>
      </c>
      <c r="O224" s="2">
        <f t="shared" si="34"/>
        <v>2</v>
      </c>
      <c r="P224" s="2">
        <f t="shared" si="35"/>
        <v>2</v>
      </c>
      <c r="Q224" s="4"/>
      <c r="R224" s="4"/>
      <c r="S224" s="4"/>
      <c r="T224" s="4"/>
      <c r="U224" s="4"/>
      <c r="V224" s="5"/>
      <c r="W224" s="5">
        <v>1</v>
      </c>
      <c r="X224" s="2"/>
      <c r="Y224" s="2" t="s">
        <v>44</v>
      </c>
    </row>
    <row r="225" spans="1:25" x14ac:dyDescent="0.25">
      <c r="A225" t="s">
        <v>9</v>
      </c>
      <c r="B225" s="1">
        <v>43419</v>
      </c>
      <c r="C225" s="2">
        <v>157</v>
      </c>
      <c r="D225" s="2" t="s">
        <v>16</v>
      </c>
      <c r="E225" s="3">
        <v>0.3520833333333333</v>
      </c>
      <c r="F225" s="3">
        <v>0.35972222222222222</v>
      </c>
      <c r="G225" s="3">
        <v>0.36319444444444443</v>
      </c>
      <c r="H225" s="2">
        <f t="shared" si="28"/>
        <v>11</v>
      </c>
      <c r="I225" s="2">
        <f t="shared" si="29"/>
        <v>16</v>
      </c>
      <c r="J225" s="2">
        <f t="shared" si="30"/>
        <v>5</v>
      </c>
      <c r="K225" s="3">
        <v>0.3520833333333333</v>
      </c>
      <c r="L225" s="3">
        <f t="shared" si="31"/>
        <v>0.36319444444444443</v>
      </c>
      <c r="M225" s="3">
        <f t="shared" si="32"/>
        <v>0.36180555555555555</v>
      </c>
      <c r="N225" s="2">
        <f t="shared" si="33"/>
        <v>0</v>
      </c>
      <c r="O225" s="2">
        <f t="shared" si="34"/>
        <v>2</v>
      </c>
      <c r="P225" s="2">
        <f t="shared" si="35"/>
        <v>2</v>
      </c>
      <c r="Q225" s="4"/>
      <c r="R225" s="4"/>
      <c r="S225" s="4"/>
      <c r="T225" s="4"/>
      <c r="U225" s="4"/>
      <c r="V225" s="5"/>
      <c r="W225" s="5"/>
      <c r="X225" s="2"/>
      <c r="Y225" s="2"/>
    </row>
    <row r="226" spans="1:25" x14ac:dyDescent="0.25">
      <c r="A226" t="s">
        <v>10</v>
      </c>
      <c r="B226" s="1">
        <v>43420</v>
      </c>
      <c r="C226" s="2">
        <v>157</v>
      </c>
      <c r="D226" s="2" t="s">
        <v>16</v>
      </c>
      <c r="E226" s="3">
        <v>0.3520833333333333</v>
      </c>
      <c r="F226" s="3">
        <v>0.35972222222222222</v>
      </c>
      <c r="G226" s="3">
        <v>0.36388888888888887</v>
      </c>
      <c r="H226" s="2">
        <f t="shared" ref="H226:H246" si="36">MINUTE(F226-E226)</f>
        <v>11</v>
      </c>
      <c r="I226" s="2">
        <f t="shared" si="29"/>
        <v>17</v>
      </c>
      <c r="J226" s="2">
        <f t="shared" ref="J226:J246" si="37">MINUTE(G226-F226)</f>
        <v>6</v>
      </c>
      <c r="K226" s="3">
        <v>0.3520833333333333</v>
      </c>
      <c r="L226" s="3">
        <f t="shared" si="31"/>
        <v>0.36388888888888887</v>
      </c>
      <c r="M226" s="3">
        <f t="shared" si="32"/>
        <v>0.36180555555555555</v>
      </c>
      <c r="N226" s="2">
        <f t="shared" si="33"/>
        <v>0</v>
      </c>
      <c r="O226" s="2">
        <f t="shared" si="34"/>
        <v>3</v>
      </c>
      <c r="P226" s="2">
        <f t="shared" si="35"/>
        <v>3</v>
      </c>
      <c r="Q226" s="4"/>
      <c r="R226" s="4"/>
      <c r="S226" s="4"/>
      <c r="T226" s="4"/>
      <c r="U226" s="4"/>
      <c r="V226" s="5"/>
      <c r="W226" s="5"/>
      <c r="X226" s="2"/>
      <c r="Y226" s="2"/>
    </row>
    <row r="227" spans="1:25" x14ac:dyDescent="0.25">
      <c r="A227" t="s">
        <v>6</v>
      </c>
      <c r="B227" s="1">
        <v>43423</v>
      </c>
      <c r="C227" s="2">
        <v>157</v>
      </c>
      <c r="D227" s="2" t="s">
        <v>15</v>
      </c>
      <c r="E227" s="3">
        <v>0.3576388888888889</v>
      </c>
      <c r="F227" s="3">
        <v>0.3666666666666667</v>
      </c>
      <c r="G227" s="3">
        <v>0.37013888888888885</v>
      </c>
      <c r="H227" s="2">
        <f t="shared" si="36"/>
        <v>13</v>
      </c>
      <c r="I227" s="2">
        <f t="shared" si="29"/>
        <v>18</v>
      </c>
      <c r="J227" s="2">
        <f t="shared" si="37"/>
        <v>5</v>
      </c>
      <c r="K227" s="3">
        <v>0.3576388888888889</v>
      </c>
      <c r="L227" s="3">
        <f t="shared" si="31"/>
        <v>0.37013888888888885</v>
      </c>
      <c r="M227" s="3">
        <f t="shared" si="32"/>
        <v>0.36736111111111114</v>
      </c>
      <c r="N227" s="2">
        <f t="shared" si="33"/>
        <v>0</v>
      </c>
      <c r="O227" s="2">
        <f t="shared" si="34"/>
        <v>4</v>
      </c>
      <c r="P227" s="2">
        <f t="shared" si="35"/>
        <v>4</v>
      </c>
      <c r="Q227" s="4"/>
      <c r="R227" s="4">
        <v>1</v>
      </c>
      <c r="S227" s="4"/>
      <c r="T227" s="4"/>
      <c r="U227" s="4"/>
      <c r="V227" s="5"/>
      <c r="W227" s="5">
        <v>1</v>
      </c>
      <c r="X227" s="2">
        <v>4</v>
      </c>
      <c r="Y227" s="2" t="s">
        <v>44</v>
      </c>
    </row>
    <row r="228" spans="1:25" x14ac:dyDescent="0.25">
      <c r="A228" t="s">
        <v>7</v>
      </c>
      <c r="B228" s="1">
        <v>43424</v>
      </c>
      <c r="C228" s="2">
        <v>139</v>
      </c>
      <c r="D228" s="2" t="s">
        <v>15</v>
      </c>
      <c r="E228" s="3">
        <v>0.36180555555555555</v>
      </c>
      <c r="F228" s="3">
        <v>0.36944444444444446</v>
      </c>
      <c r="G228" s="3">
        <v>0.37291666666666662</v>
      </c>
      <c r="H228" s="2">
        <f t="shared" si="36"/>
        <v>11</v>
      </c>
      <c r="I228" s="2">
        <f t="shared" si="29"/>
        <v>16</v>
      </c>
      <c r="J228" s="2">
        <f t="shared" si="37"/>
        <v>5</v>
      </c>
      <c r="K228" s="3">
        <v>0.35555555555555557</v>
      </c>
      <c r="L228" s="3">
        <f t="shared" si="31"/>
        <v>0.37222222222222218</v>
      </c>
      <c r="M228" s="3">
        <f t="shared" si="32"/>
        <v>0.36597222222222225</v>
      </c>
      <c r="N228" s="2">
        <f t="shared" si="33"/>
        <v>9</v>
      </c>
      <c r="O228" s="2">
        <f t="shared" si="34"/>
        <v>9</v>
      </c>
      <c r="P228" s="2">
        <f t="shared" si="35"/>
        <v>0</v>
      </c>
      <c r="Q228" s="4"/>
      <c r="R228" s="4"/>
      <c r="S228" s="4"/>
      <c r="T228" s="4"/>
      <c r="U228" s="4"/>
      <c r="V228" s="5">
        <v>1</v>
      </c>
      <c r="W228" s="5"/>
      <c r="X228" s="2"/>
      <c r="Y228" s="2" t="s">
        <v>68</v>
      </c>
    </row>
    <row r="229" spans="1:25" x14ac:dyDescent="0.25">
      <c r="A229" t="s">
        <v>8</v>
      </c>
      <c r="B229" s="1">
        <v>43425</v>
      </c>
      <c r="C229" s="2">
        <v>139</v>
      </c>
      <c r="D229" s="2" t="s">
        <v>15</v>
      </c>
      <c r="E229" s="3">
        <v>0.35625000000000001</v>
      </c>
      <c r="F229" s="3">
        <v>0.36458333333333331</v>
      </c>
      <c r="G229" s="3">
        <v>0.36736111111111108</v>
      </c>
      <c r="H229" s="2">
        <f t="shared" si="36"/>
        <v>12</v>
      </c>
      <c r="I229" s="2">
        <f t="shared" si="29"/>
        <v>16</v>
      </c>
      <c r="J229" s="2">
        <f t="shared" si="37"/>
        <v>4</v>
      </c>
      <c r="K229" s="3">
        <v>0.35555555555555557</v>
      </c>
      <c r="L229" s="3">
        <f t="shared" si="31"/>
        <v>0.36666666666666664</v>
      </c>
      <c r="M229" s="3">
        <f t="shared" si="32"/>
        <v>0.36597222222222225</v>
      </c>
      <c r="N229" s="2">
        <f t="shared" si="33"/>
        <v>1</v>
      </c>
      <c r="O229" s="2">
        <f t="shared" si="34"/>
        <v>1</v>
      </c>
      <c r="P229" s="2">
        <f t="shared" si="35"/>
        <v>0</v>
      </c>
      <c r="Q229" s="4"/>
      <c r="R229" s="4"/>
      <c r="S229" s="4"/>
      <c r="T229" s="4"/>
      <c r="U229" s="4"/>
      <c r="V229" s="5"/>
      <c r="W229" s="5"/>
      <c r="X229" s="2"/>
      <c r="Y229" s="2"/>
    </row>
    <row r="230" spans="1:25" x14ac:dyDescent="0.25">
      <c r="A230" t="s">
        <v>9</v>
      </c>
      <c r="B230" s="1">
        <v>43426</v>
      </c>
      <c r="C230" s="2">
        <v>157</v>
      </c>
      <c r="D230" s="2" t="s">
        <v>15</v>
      </c>
      <c r="E230" s="3">
        <v>0.35902777777777778</v>
      </c>
      <c r="F230" s="3">
        <v>0.36736111111111108</v>
      </c>
      <c r="G230" s="3">
        <v>0.37083333333333335</v>
      </c>
      <c r="H230" s="2">
        <f t="shared" si="36"/>
        <v>12</v>
      </c>
      <c r="I230" s="2">
        <f t="shared" si="29"/>
        <v>17</v>
      </c>
      <c r="J230" s="2">
        <f t="shared" si="37"/>
        <v>5</v>
      </c>
      <c r="K230" s="3">
        <v>0.3576388888888889</v>
      </c>
      <c r="L230" s="3">
        <f t="shared" si="31"/>
        <v>0.37083333333333335</v>
      </c>
      <c r="M230" s="3">
        <f t="shared" si="32"/>
        <v>0.36736111111111114</v>
      </c>
      <c r="N230" s="2">
        <f t="shared" si="33"/>
        <v>2</v>
      </c>
      <c r="O230" s="2">
        <f t="shared" si="34"/>
        <v>5</v>
      </c>
      <c r="P230" s="2">
        <f t="shared" si="35"/>
        <v>3</v>
      </c>
      <c r="Q230" s="4"/>
      <c r="R230" s="4"/>
      <c r="S230" s="4"/>
      <c r="T230" s="4"/>
      <c r="U230" s="4"/>
      <c r="V230" s="5"/>
      <c r="W230" s="5"/>
      <c r="X230" s="2"/>
      <c r="Y230" s="2"/>
    </row>
    <row r="231" spans="1:25" x14ac:dyDescent="0.25">
      <c r="A231" t="s">
        <v>10</v>
      </c>
      <c r="B231" s="1">
        <v>43427</v>
      </c>
      <c r="C231" s="2">
        <v>150</v>
      </c>
      <c r="D231" s="2" t="s">
        <v>15</v>
      </c>
      <c r="E231" s="3">
        <v>0.35902777777777778</v>
      </c>
      <c r="F231" s="3">
        <v>0.36736111111111108</v>
      </c>
      <c r="G231" s="3">
        <v>0.37013888888888885</v>
      </c>
      <c r="H231" s="2">
        <f t="shared" si="36"/>
        <v>12</v>
      </c>
      <c r="I231" s="2">
        <f t="shared" si="29"/>
        <v>16</v>
      </c>
      <c r="J231" s="2">
        <f t="shared" si="37"/>
        <v>4</v>
      </c>
      <c r="K231" s="3">
        <v>0.35902777777777778</v>
      </c>
      <c r="L231" s="3">
        <f t="shared" si="31"/>
        <v>0.36944444444444441</v>
      </c>
      <c r="M231" s="3">
        <f t="shared" si="32"/>
        <v>0.36944444444444446</v>
      </c>
      <c r="N231" s="2">
        <f t="shared" si="33"/>
        <v>0</v>
      </c>
      <c r="O231" s="2">
        <f t="shared" si="34"/>
        <v>0</v>
      </c>
      <c r="P231" s="2">
        <f t="shared" si="35"/>
        <v>0</v>
      </c>
      <c r="Q231" s="4">
        <v>1</v>
      </c>
      <c r="R231" s="4">
        <v>1</v>
      </c>
      <c r="S231" s="4"/>
      <c r="T231" s="4"/>
      <c r="U231" s="4"/>
      <c r="V231" s="5"/>
      <c r="W231" s="5"/>
      <c r="X231" s="2"/>
      <c r="Y231" s="2"/>
    </row>
    <row r="232" spans="1:25" x14ac:dyDescent="0.25">
      <c r="A232" t="s">
        <v>6</v>
      </c>
      <c r="B232" s="1">
        <v>43430</v>
      </c>
      <c r="C232" s="2">
        <v>139</v>
      </c>
      <c r="D232" s="2" t="s">
        <v>16</v>
      </c>
      <c r="E232" s="3">
        <v>0.35555555555555557</v>
      </c>
      <c r="F232" s="3">
        <v>0.36458333333333331</v>
      </c>
      <c r="G232" s="3">
        <v>0.36736111111111108</v>
      </c>
      <c r="H232" s="2">
        <f t="shared" si="36"/>
        <v>13</v>
      </c>
      <c r="I232" s="2">
        <f t="shared" si="29"/>
        <v>17</v>
      </c>
      <c r="J232" s="2">
        <f t="shared" si="37"/>
        <v>4</v>
      </c>
      <c r="K232" s="3">
        <v>0.35555555555555557</v>
      </c>
      <c r="L232" s="3">
        <f t="shared" si="31"/>
        <v>0.36666666666666664</v>
      </c>
      <c r="M232" s="3">
        <f t="shared" si="32"/>
        <v>0.36597222222222225</v>
      </c>
      <c r="N232" s="2">
        <f t="shared" si="33"/>
        <v>0</v>
      </c>
      <c r="O232" s="2">
        <f t="shared" si="34"/>
        <v>1</v>
      </c>
      <c r="P232" s="2">
        <f t="shared" si="35"/>
        <v>1</v>
      </c>
      <c r="Q232" s="4"/>
      <c r="R232" s="4"/>
      <c r="S232" s="4"/>
      <c r="T232" s="4"/>
      <c r="U232" s="4"/>
      <c r="V232" s="5"/>
      <c r="W232" s="5"/>
      <c r="X232" s="2"/>
      <c r="Y232" s="2"/>
    </row>
    <row r="233" spans="1:25" x14ac:dyDescent="0.25">
      <c r="A233" t="s">
        <v>7</v>
      </c>
      <c r="B233" s="1">
        <v>43431</v>
      </c>
      <c r="C233" s="2">
        <v>150</v>
      </c>
      <c r="D233" s="2" t="s">
        <v>15</v>
      </c>
      <c r="E233" s="3">
        <v>0.35486111111111113</v>
      </c>
      <c r="F233" s="3">
        <v>0.36180555555555555</v>
      </c>
      <c r="G233" s="3">
        <v>0.36527777777777781</v>
      </c>
      <c r="H233" s="2">
        <f t="shared" si="36"/>
        <v>10</v>
      </c>
      <c r="I233" s="2">
        <f t="shared" si="29"/>
        <v>15</v>
      </c>
      <c r="J233" s="2">
        <f t="shared" si="37"/>
        <v>5</v>
      </c>
      <c r="K233" s="3">
        <v>0.35347222222222219</v>
      </c>
      <c r="L233" s="3">
        <f t="shared" si="31"/>
        <v>0.36458333333333337</v>
      </c>
      <c r="M233" s="3">
        <f t="shared" si="32"/>
        <v>0.36388888888888887</v>
      </c>
      <c r="N233" s="2">
        <f t="shared" si="33"/>
        <v>2</v>
      </c>
      <c r="O233" s="2">
        <f t="shared" si="34"/>
        <v>1</v>
      </c>
      <c r="P233" s="2">
        <f t="shared" si="35"/>
        <v>-1</v>
      </c>
      <c r="Q233" s="4"/>
      <c r="R233" s="4"/>
      <c r="S233" s="4"/>
      <c r="T233" s="4"/>
      <c r="U233" s="4"/>
      <c r="V233" s="5"/>
      <c r="W233" s="5"/>
      <c r="X233" s="2"/>
      <c r="Y233" s="2"/>
    </row>
    <row r="234" spans="1:25" x14ac:dyDescent="0.25">
      <c r="A234" t="s">
        <v>8</v>
      </c>
      <c r="B234" s="1">
        <v>43432</v>
      </c>
      <c r="C234" s="2">
        <v>139</v>
      </c>
      <c r="D234" s="2" t="s">
        <v>15</v>
      </c>
      <c r="E234" s="3">
        <v>0.35902777777777778</v>
      </c>
      <c r="F234" s="3">
        <v>0.36944444444444446</v>
      </c>
      <c r="G234" s="3">
        <v>0.37291666666666662</v>
      </c>
      <c r="H234" s="2">
        <f t="shared" si="36"/>
        <v>15</v>
      </c>
      <c r="I234" s="2">
        <f t="shared" si="29"/>
        <v>20</v>
      </c>
      <c r="J234" s="2">
        <f t="shared" si="37"/>
        <v>5</v>
      </c>
      <c r="K234" s="3">
        <v>0.35555555555555557</v>
      </c>
      <c r="L234" s="3">
        <f t="shared" si="31"/>
        <v>0.37222222222222218</v>
      </c>
      <c r="M234" s="3">
        <f t="shared" si="32"/>
        <v>0.36597222222222225</v>
      </c>
      <c r="N234" s="2">
        <f t="shared" si="33"/>
        <v>5</v>
      </c>
      <c r="O234" s="2">
        <f t="shared" si="34"/>
        <v>9</v>
      </c>
      <c r="P234" s="2">
        <f t="shared" si="35"/>
        <v>4</v>
      </c>
      <c r="Q234" s="4"/>
      <c r="R234" s="4"/>
      <c r="S234" s="4"/>
      <c r="T234" s="4"/>
      <c r="U234" s="4"/>
      <c r="V234" s="5"/>
      <c r="W234" s="5"/>
      <c r="X234" s="2"/>
      <c r="Y234" s="2"/>
    </row>
    <row r="235" spans="1:25" x14ac:dyDescent="0.25">
      <c r="A235" t="s">
        <v>9</v>
      </c>
      <c r="B235" s="1">
        <v>43433</v>
      </c>
      <c r="C235" s="2">
        <v>139</v>
      </c>
      <c r="D235" s="2" t="s">
        <v>15</v>
      </c>
      <c r="E235" s="3">
        <v>0.35555555555555557</v>
      </c>
      <c r="F235" s="3">
        <v>0.36388888888888887</v>
      </c>
      <c r="G235" s="3">
        <v>0.3659722222222222</v>
      </c>
      <c r="H235" s="2">
        <f t="shared" si="36"/>
        <v>12</v>
      </c>
      <c r="I235" s="2">
        <f t="shared" si="29"/>
        <v>15</v>
      </c>
      <c r="J235" s="2">
        <f t="shared" si="37"/>
        <v>3</v>
      </c>
      <c r="K235" s="3">
        <v>0.35555555555555557</v>
      </c>
      <c r="L235" s="3">
        <f t="shared" si="31"/>
        <v>0.36527777777777776</v>
      </c>
      <c r="M235" s="3">
        <f t="shared" si="32"/>
        <v>0.36597222222222225</v>
      </c>
      <c r="N235" s="2">
        <f t="shared" si="33"/>
        <v>0</v>
      </c>
      <c r="O235" s="2">
        <f t="shared" si="34"/>
        <v>-1</v>
      </c>
      <c r="P235" s="2">
        <f t="shared" si="35"/>
        <v>-1</v>
      </c>
      <c r="Q235" s="4"/>
      <c r="R235" s="4"/>
      <c r="S235" s="4">
        <v>1</v>
      </c>
      <c r="T235" s="4"/>
      <c r="U235" s="4"/>
      <c r="V235" s="5"/>
      <c r="W235" s="5"/>
      <c r="X235" s="2"/>
      <c r="Y235" s="2"/>
    </row>
    <row r="236" spans="1:25" x14ac:dyDescent="0.25">
      <c r="A236" t="s">
        <v>10</v>
      </c>
      <c r="B236" s="1">
        <v>43434</v>
      </c>
      <c r="C236" s="2">
        <v>150</v>
      </c>
      <c r="D236" s="2" t="s">
        <v>15</v>
      </c>
      <c r="E236" s="3">
        <v>0.35902777777777778</v>
      </c>
      <c r="F236" s="3">
        <v>0.3666666666666667</v>
      </c>
      <c r="G236" s="3">
        <v>0.37013888888888885</v>
      </c>
      <c r="H236" s="2">
        <f t="shared" si="36"/>
        <v>11</v>
      </c>
      <c r="I236" s="2">
        <f t="shared" si="29"/>
        <v>16</v>
      </c>
      <c r="J236" s="2">
        <f t="shared" si="37"/>
        <v>5</v>
      </c>
      <c r="K236" s="3">
        <v>0.35902777777777778</v>
      </c>
      <c r="L236" s="3">
        <f t="shared" si="31"/>
        <v>0.36944444444444441</v>
      </c>
      <c r="M236" s="3">
        <f t="shared" si="32"/>
        <v>0.36944444444444446</v>
      </c>
      <c r="N236" s="2">
        <f t="shared" si="33"/>
        <v>0</v>
      </c>
      <c r="O236" s="2">
        <f t="shared" si="34"/>
        <v>0</v>
      </c>
      <c r="P236" s="2">
        <f t="shared" si="35"/>
        <v>0</v>
      </c>
      <c r="Q236" s="4"/>
      <c r="R236" s="4"/>
      <c r="S236" s="4"/>
      <c r="T236" s="4"/>
      <c r="U236" s="4"/>
      <c r="V236" s="5"/>
      <c r="W236" s="5"/>
      <c r="X236" s="2"/>
      <c r="Y236" s="2"/>
    </row>
    <row r="237" spans="1:25" x14ac:dyDescent="0.25">
      <c r="A237" t="s">
        <v>6</v>
      </c>
      <c r="B237" s="1">
        <v>43437</v>
      </c>
      <c r="C237" s="2">
        <v>150</v>
      </c>
      <c r="D237" s="2" t="s">
        <v>15</v>
      </c>
      <c r="E237" s="3">
        <v>0.35347222222222219</v>
      </c>
      <c r="F237" s="3">
        <v>0.36319444444444443</v>
      </c>
      <c r="G237" s="3">
        <v>0.36736111111111108</v>
      </c>
      <c r="H237" s="2">
        <f t="shared" si="36"/>
        <v>14</v>
      </c>
      <c r="I237" s="2">
        <f t="shared" si="29"/>
        <v>20</v>
      </c>
      <c r="J237" s="2">
        <f t="shared" si="37"/>
        <v>6</v>
      </c>
      <c r="K237" s="3">
        <v>0.35347222222222219</v>
      </c>
      <c r="L237" s="3">
        <f t="shared" si="31"/>
        <v>0.36666666666666664</v>
      </c>
      <c r="M237" s="3">
        <f t="shared" si="32"/>
        <v>0.36388888888888887</v>
      </c>
      <c r="N237" s="2">
        <f t="shared" si="33"/>
        <v>0</v>
      </c>
      <c r="O237" s="2">
        <f t="shared" si="34"/>
        <v>4</v>
      </c>
      <c r="P237" s="2">
        <f t="shared" si="35"/>
        <v>4</v>
      </c>
      <c r="Q237" s="4"/>
      <c r="R237" s="4"/>
      <c r="S237" s="4"/>
      <c r="T237" s="4"/>
      <c r="U237" s="4"/>
      <c r="V237" s="5"/>
      <c r="W237" s="5"/>
      <c r="X237" s="2"/>
      <c r="Y237" s="2"/>
    </row>
    <row r="238" spans="1:25" x14ac:dyDescent="0.25">
      <c r="A238" t="s">
        <v>7</v>
      </c>
      <c r="B238" s="1">
        <v>43438</v>
      </c>
      <c r="C238" s="2">
        <v>157</v>
      </c>
      <c r="D238" s="2" t="s">
        <v>15</v>
      </c>
      <c r="E238" s="3">
        <v>0.36319444444444443</v>
      </c>
      <c r="F238" s="3">
        <v>0.3743055555555555</v>
      </c>
      <c r="G238" s="3">
        <v>0.37847222222222227</v>
      </c>
      <c r="H238" s="2">
        <f t="shared" si="36"/>
        <v>16</v>
      </c>
      <c r="I238" s="2">
        <f t="shared" si="29"/>
        <v>22</v>
      </c>
      <c r="J238" s="2">
        <f t="shared" si="37"/>
        <v>6</v>
      </c>
      <c r="K238" s="3">
        <v>0.36319444444444443</v>
      </c>
      <c r="L238" s="3">
        <f t="shared" si="31"/>
        <v>0.37847222222222227</v>
      </c>
      <c r="M238" s="3">
        <f t="shared" si="32"/>
        <v>0.37291666666666667</v>
      </c>
      <c r="N238" s="2">
        <f t="shared" si="33"/>
        <v>0</v>
      </c>
      <c r="O238" s="2">
        <f t="shared" si="34"/>
        <v>8</v>
      </c>
      <c r="P238" s="2">
        <f t="shared" si="35"/>
        <v>8</v>
      </c>
      <c r="Q238" s="4"/>
      <c r="R238" s="4">
        <v>1</v>
      </c>
      <c r="S238" s="4">
        <v>1</v>
      </c>
      <c r="T238" s="4"/>
      <c r="U238" s="4"/>
      <c r="V238" s="5"/>
      <c r="W238" s="5"/>
      <c r="X238" s="2"/>
      <c r="Y238" s="2"/>
    </row>
    <row r="239" spans="1:25" x14ac:dyDescent="0.25">
      <c r="A239" t="s">
        <v>8</v>
      </c>
      <c r="B239" s="1">
        <v>43439</v>
      </c>
      <c r="C239" s="2">
        <v>139</v>
      </c>
      <c r="D239" s="2" t="s">
        <v>15</v>
      </c>
      <c r="E239" s="3">
        <v>0.36180555555555555</v>
      </c>
      <c r="F239" s="3">
        <v>0.37152777777777773</v>
      </c>
      <c r="G239" s="3">
        <v>0.375</v>
      </c>
      <c r="H239" s="2">
        <f t="shared" si="36"/>
        <v>14</v>
      </c>
      <c r="I239" s="2">
        <f t="shared" si="29"/>
        <v>19</v>
      </c>
      <c r="J239" s="2">
        <f t="shared" si="37"/>
        <v>5</v>
      </c>
      <c r="K239" s="3">
        <v>0.3611111111111111</v>
      </c>
      <c r="L239" s="3">
        <f t="shared" si="31"/>
        <v>0.37430555555555556</v>
      </c>
      <c r="M239" s="3">
        <f t="shared" si="32"/>
        <v>0.37152777777777779</v>
      </c>
      <c r="N239" s="2">
        <f t="shared" si="33"/>
        <v>1</v>
      </c>
      <c r="O239" s="2">
        <f t="shared" si="34"/>
        <v>4</v>
      </c>
      <c r="P239" s="2">
        <f t="shared" si="35"/>
        <v>3</v>
      </c>
      <c r="Q239" s="4"/>
      <c r="R239" s="4"/>
      <c r="S239" s="4"/>
      <c r="T239" s="4"/>
      <c r="U239" s="4"/>
      <c r="V239" s="5"/>
      <c r="W239" s="5"/>
      <c r="X239" s="2"/>
      <c r="Y239" s="2"/>
    </row>
    <row r="240" spans="1:25" x14ac:dyDescent="0.25">
      <c r="A240" t="s">
        <v>9</v>
      </c>
      <c r="B240" s="1">
        <v>43440</v>
      </c>
      <c r="C240" s="2">
        <v>150</v>
      </c>
      <c r="D240" s="2" t="s">
        <v>15</v>
      </c>
      <c r="E240" s="3">
        <v>0.35416666666666669</v>
      </c>
      <c r="F240" s="3">
        <v>0.36319444444444443</v>
      </c>
      <c r="G240" s="3">
        <v>0.3659722222222222</v>
      </c>
      <c r="H240" s="2">
        <f t="shared" si="36"/>
        <v>13</v>
      </c>
      <c r="I240" s="2">
        <f t="shared" si="29"/>
        <v>17</v>
      </c>
      <c r="J240" s="2">
        <f t="shared" si="37"/>
        <v>4</v>
      </c>
      <c r="K240" s="3">
        <v>0.35347222222222219</v>
      </c>
      <c r="L240" s="3">
        <f t="shared" si="31"/>
        <v>0.36527777777777776</v>
      </c>
      <c r="M240" s="3">
        <f t="shared" si="32"/>
        <v>0.36388888888888887</v>
      </c>
      <c r="N240" s="2">
        <f t="shared" si="33"/>
        <v>1</v>
      </c>
      <c r="O240" s="2">
        <f t="shared" si="34"/>
        <v>2</v>
      </c>
      <c r="P240" s="2">
        <f t="shared" si="35"/>
        <v>1</v>
      </c>
      <c r="Q240" s="4"/>
      <c r="R240" s="4"/>
      <c r="S240" s="4"/>
      <c r="T240" s="4"/>
      <c r="U240" s="4"/>
      <c r="V240" s="5"/>
      <c r="W240" s="5"/>
      <c r="X240" s="2"/>
      <c r="Y240" s="2"/>
    </row>
    <row r="241" spans="1:25" x14ac:dyDescent="0.25">
      <c r="A241" t="s">
        <v>10</v>
      </c>
      <c r="B241" s="1">
        <v>43441</v>
      </c>
      <c r="C241" s="2">
        <v>139</v>
      </c>
      <c r="D241" s="2" t="s">
        <v>16</v>
      </c>
      <c r="E241" s="3">
        <v>0.35625000000000001</v>
      </c>
      <c r="F241" s="3">
        <v>0.36458333333333331</v>
      </c>
      <c r="G241" s="3">
        <v>0.36736111111111108</v>
      </c>
      <c r="H241" s="2">
        <f t="shared" si="36"/>
        <v>12</v>
      </c>
      <c r="I241" s="2">
        <f t="shared" si="29"/>
        <v>16</v>
      </c>
      <c r="J241" s="2">
        <f t="shared" si="37"/>
        <v>4</v>
      </c>
      <c r="K241" s="3">
        <v>0.35555555555555557</v>
      </c>
      <c r="L241" s="3">
        <f t="shared" si="31"/>
        <v>0.36666666666666664</v>
      </c>
      <c r="M241" s="3">
        <f t="shared" si="32"/>
        <v>0.36597222222222225</v>
      </c>
      <c r="N241" s="2">
        <f t="shared" si="33"/>
        <v>1</v>
      </c>
      <c r="O241" s="2">
        <f t="shared" si="34"/>
        <v>1</v>
      </c>
      <c r="P241" s="2">
        <f t="shared" si="35"/>
        <v>0</v>
      </c>
      <c r="Q241" s="4"/>
      <c r="R241" s="4"/>
      <c r="S241" s="4"/>
      <c r="T241" s="4"/>
      <c r="U241" s="4"/>
      <c r="V241" s="5"/>
      <c r="W241" s="5"/>
      <c r="X241" s="2"/>
      <c r="Y241" s="2"/>
    </row>
    <row r="242" spans="1:25" x14ac:dyDescent="0.25">
      <c r="A242" t="s">
        <v>6</v>
      </c>
      <c r="B242" s="1">
        <v>43444</v>
      </c>
      <c r="C242" s="2">
        <v>157</v>
      </c>
      <c r="D242" s="2" t="s">
        <v>15</v>
      </c>
      <c r="E242" s="3">
        <v>0.33749999999999997</v>
      </c>
      <c r="F242" s="3">
        <v>0.34583333333333338</v>
      </c>
      <c r="G242" s="3">
        <v>0.35000000000000003</v>
      </c>
      <c r="H242" s="2">
        <f t="shared" si="36"/>
        <v>12</v>
      </c>
      <c r="I242" s="2">
        <f t="shared" si="29"/>
        <v>18</v>
      </c>
      <c r="J242" s="2">
        <f t="shared" si="37"/>
        <v>6</v>
      </c>
      <c r="K242" s="3">
        <v>0.33680555555555558</v>
      </c>
      <c r="L242" s="3">
        <f t="shared" si="31"/>
        <v>0.35000000000000003</v>
      </c>
      <c r="M242" s="3">
        <f t="shared" si="32"/>
        <v>0.34652777777777782</v>
      </c>
      <c r="N242" s="2">
        <f t="shared" si="33"/>
        <v>1</v>
      </c>
      <c r="O242" s="2">
        <f t="shared" si="34"/>
        <v>5</v>
      </c>
      <c r="P242" s="2">
        <f t="shared" si="35"/>
        <v>4</v>
      </c>
      <c r="Q242" s="4"/>
      <c r="R242" s="4"/>
      <c r="S242" s="4"/>
      <c r="T242" s="4"/>
      <c r="U242" s="4"/>
      <c r="V242" s="5"/>
      <c r="W242" s="5"/>
      <c r="X242" s="2">
        <v>4</v>
      </c>
      <c r="Y242" s="2"/>
    </row>
    <row r="243" spans="1:25" x14ac:dyDescent="0.25">
      <c r="A243" t="s">
        <v>7</v>
      </c>
      <c r="B243" s="1">
        <v>43445</v>
      </c>
      <c r="C243" s="2">
        <v>139</v>
      </c>
      <c r="D243" s="2" t="s">
        <v>15</v>
      </c>
      <c r="E243" s="3">
        <v>0.33611111111111108</v>
      </c>
      <c r="F243" s="3">
        <v>0.34513888888888888</v>
      </c>
      <c r="G243" s="3">
        <v>0.34861111111111115</v>
      </c>
      <c r="H243" s="2">
        <f t="shared" si="36"/>
        <v>13</v>
      </c>
      <c r="I243" s="2">
        <f t="shared" si="29"/>
        <v>18</v>
      </c>
      <c r="J243" s="2">
        <f t="shared" si="37"/>
        <v>5</v>
      </c>
      <c r="K243" s="3">
        <v>0.3354166666666667</v>
      </c>
      <c r="L243" s="3">
        <f t="shared" si="31"/>
        <v>0.34791666666666671</v>
      </c>
      <c r="M243" s="3">
        <f t="shared" si="32"/>
        <v>0.34583333333333338</v>
      </c>
      <c r="N243" s="2">
        <f t="shared" si="33"/>
        <v>1</v>
      </c>
      <c r="O243" s="2">
        <f t="shared" si="34"/>
        <v>3</v>
      </c>
      <c r="P243" s="2">
        <f t="shared" si="35"/>
        <v>2</v>
      </c>
      <c r="Q243" s="4"/>
      <c r="R243" s="4"/>
      <c r="S243" s="4"/>
      <c r="T243" s="4"/>
      <c r="U243" s="4"/>
      <c r="V243" s="5"/>
      <c r="W243" s="5"/>
      <c r="X243" s="2"/>
      <c r="Y243" s="2"/>
    </row>
    <row r="244" spans="1:25" x14ac:dyDescent="0.25">
      <c r="A244" t="s">
        <v>8</v>
      </c>
      <c r="B244" s="1">
        <v>43446</v>
      </c>
      <c r="C244" s="2">
        <v>157</v>
      </c>
      <c r="D244" s="2" t="s">
        <v>16</v>
      </c>
      <c r="E244" s="3">
        <v>0.34166666666666662</v>
      </c>
      <c r="F244" s="3">
        <v>0.34930555555555554</v>
      </c>
      <c r="G244" s="3">
        <v>0.35347222222222219</v>
      </c>
      <c r="H244" s="2">
        <f t="shared" si="36"/>
        <v>11</v>
      </c>
      <c r="I244" s="2">
        <f t="shared" si="29"/>
        <v>17</v>
      </c>
      <c r="J244" s="2">
        <f t="shared" si="37"/>
        <v>6</v>
      </c>
      <c r="K244" s="3">
        <v>0.34166666666666662</v>
      </c>
      <c r="L244" s="3">
        <f t="shared" si="31"/>
        <v>0.35347222222222219</v>
      </c>
      <c r="M244" s="3">
        <f t="shared" si="32"/>
        <v>0.35138888888888886</v>
      </c>
      <c r="N244" s="2">
        <f t="shared" si="33"/>
        <v>0</v>
      </c>
      <c r="O244" s="2">
        <f t="shared" si="34"/>
        <v>3</v>
      </c>
      <c r="P244" s="2">
        <f t="shared" si="35"/>
        <v>3</v>
      </c>
      <c r="Q244" s="4"/>
      <c r="R244" s="4"/>
      <c r="S244" s="4"/>
      <c r="T244" s="4"/>
      <c r="U244" s="4"/>
      <c r="V244" s="5"/>
      <c r="W244" s="5">
        <v>1</v>
      </c>
      <c r="X244" s="2"/>
      <c r="Y244" s="2" t="s">
        <v>51</v>
      </c>
    </row>
    <row r="245" spans="1:25" x14ac:dyDescent="0.25">
      <c r="A245" t="s">
        <v>9</v>
      </c>
      <c r="B245" s="1">
        <v>43447</v>
      </c>
      <c r="C245" s="2">
        <v>157</v>
      </c>
      <c r="D245" s="2" t="s">
        <v>15</v>
      </c>
      <c r="E245" s="3">
        <v>0.34722222222222227</v>
      </c>
      <c r="F245" s="3">
        <v>0.35486111111111113</v>
      </c>
      <c r="G245" s="3">
        <v>0.3576388888888889</v>
      </c>
      <c r="H245" s="2">
        <f t="shared" si="36"/>
        <v>11</v>
      </c>
      <c r="I245" s="2">
        <f t="shared" si="29"/>
        <v>15</v>
      </c>
      <c r="J245" s="2">
        <f t="shared" si="37"/>
        <v>4</v>
      </c>
      <c r="K245" s="3">
        <v>0.34652777777777777</v>
      </c>
      <c r="L245" s="3">
        <f t="shared" si="31"/>
        <v>0.3576388888888889</v>
      </c>
      <c r="M245" s="3">
        <f t="shared" si="32"/>
        <v>0.35625000000000001</v>
      </c>
      <c r="N245" s="2">
        <f t="shared" si="33"/>
        <v>1</v>
      </c>
      <c r="O245" s="2">
        <f t="shared" si="34"/>
        <v>2</v>
      </c>
      <c r="P245" s="2">
        <f t="shared" si="35"/>
        <v>1</v>
      </c>
      <c r="Q245" s="4"/>
      <c r="R245" s="4"/>
      <c r="S245" s="4"/>
      <c r="T245" s="4"/>
      <c r="U245" s="4"/>
      <c r="V245" s="5"/>
      <c r="W245" s="5"/>
      <c r="X245" s="2"/>
      <c r="Y245" s="2"/>
    </row>
    <row r="246" spans="1:25" x14ac:dyDescent="0.25">
      <c r="A246" t="s">
        <v>10</v>
      </c>
      <c r="B246" s="1">
        <v>43448</v>
      </c>
      <c r="C246" s="2">
        <v>139</v>
      </c>
      <c r="D246" s="2" t="s">
        <v>16</v>
      </c>
      <c r="E246" s="3">
        <v>0.35694444444444445</v>
      </c>
      <c r="F246" s="3">
        <v>0.36458333333333331</v>
      </c>
      <c r="G246" s="3">
        <v>0.36736111111111108</v>
      </c>
      <c r="H246" s="2">
        <f t="shared" si="36"/>
        <v>11</v>
      </c>
      <c r="I246" s="2">
        <f t="shared" si="29"/>
        <v>15</v>
      </c>
      <c r="J246" s="2">
        <f t="shared" si="37"/>
        <v>4</v>
      </c>
      <c r="K246" s="3">
        <v>0.35555555555555557</v>
      </c>
      <c r="L246" s="3">
        <f t="shared" si="31"/>
        <v>0.36666666666666664</v>
      </c>
      <c r="M246" s="3">
        <f t="shared" si="32"/>
        <v>0.36597222222222225</v>
      </c>
      <c r="N246" s="2">
        <f t="shared" si="33"/>
        <v>2</v>
      </c>
      <c r="O246" s="2">
        <f t="shared" si="34"/>
        <v>1</v>
      </c>
      <c r="P246" s="2">
        <f t="shared" si="35"/>
        <v>-1</v>
      </c>
      <c r="Q246" s="4"/>
      <c r="R246" s="4"/>
      <c r="S246" s="4"/>
      <c r="T246" s="4"/>
      <c r="U246" s="4"/>
      <c r="V246" s="5"/>
      <c r="W246" s="5">
        <v>1</v>
      </c>
      <c r="X246" s="2"/>
      <c r="Y246" s="2" t="s">
        <v>69</v>
      </c>
    </row>
    <row r="247" spans="1:25" x14ac:dyDescent="0.25">
      <c r="N247" s="2"/>
      <c r="O247" s="2"/>
      <c r="P247" s="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6" workbookViewId="0">
      <selection activeCell="A144" sqref="A14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A207" workbookViewId="0">
      <selection activeCell="A236" sqref="A236"/>
    </sheetView>
  </sheetViews>
  <sheetFormatPr defaultRowHeight="15" x14ac:dyDescent="0.25"/>
  <cols>
    <col min="1" max="1" width="12.28515625" bestFit="1" customWidth="1"/>
  </cols>
  <sheetData>
    <row r="1" spans="1:3" x14ac:dyDescent="0.25">
      <c r="A1" t="s">
        <v>81</v>
      </c>
      <c r="B1" t="s">
        <v>72</v>
      </c>
      <c r="C1" t="s">
        <v>71</v>
      </c>
    </row>
    <row r="2" spans="1:3" x14ac:dyDescent="0.25">
      <c r="A2">
        <v>157</v>
      </c>
      <c r="B2">
        <v>11</v>
      </c>
      <c r="C2">
        <v>5</v>
      </c>
    </row>
    <row r="3" spans="1:3" x14ac:dyDescent="0.25">
      <c r="A3" s="7">
        <v>157</v>
      </c>
      <c r="B3" s="2">
        <v>11</v>
      </c>
      <c r="C3" s="2">
        <v>5</v>
      </c>
    </row>
    <row r="4" spans="1:3" x14ac:dyDescent="0.25">
      <c r="A4" s="7">
        <v>157</v>
      </c>
      <c r="B4" s="2">
        <v>11</v>
      </c>
      <c r="C4" s="2">
        <v>5</v>
      </c>
    </row>
    <row r="5" spans="1:3" x14ac:dyDescent="0.25">
      <c r="A5" s="7">
        <v>157</v>
      </c>
      <c r="B5" s="2">
        <v>11</v>
      </c>
      <c r="C5" s="2">
        <v>5</v>
      </c>
    </row>
    <row r="6" spans="1:3" x14ac:dyDescent="0.25">
      <c r="A6" s="7">
        <v>157</v>
      </c>
      <c r="B6" s="2">
        <v>11</v>
      </c>
      <c r="C6" s="2">
        <v>5</v>
      </c>
    </row>
    <row r="7" spans="1:3" x14ac:dyDescent="0.25">
      <c r="A7" s="7" t="s">
        <v>70</v>
      </c>
      <c r="B7" s="2">
        <v>12</v>
      </c>
      <c r="C7" s="2">
        <v>5</v>
      </c>
    </row>
    <row r="8" spans="1:3" x14ac:dyDescent="0.25">
      <c r="A8" s="7">
        <v>157</v>
      </c>
      <c r="B8" s="2">
        <v>10</v>
      </c>
      <c r="C8" s="2">
        <v>4</v>
      </c>
    </row>
    <row r="9" spans="1:3" x14ac:dyDescent="0.25">
      <c r="A9" s="7">
        <v>157</v>
      </c>
      <c r="B9" s="2">
        <v>14</v>
      </c>
      <c r="C9" s="2">
        <v>5</v>
      </c>
    </row>
    <row r="10" spans="1:3" x14ac:dyDescent="0.25">
      <c r="A10" s="7">
        <v>157</v>
      </c>
      <c r="B10" s="2">
        <v>11</v>
      </c>
      <c r="C10" s="2">
        <v>4</v>
      </c>
    </row>
    <row r="11" spans="1:3" x14ac:dyDescent="0.25">
      <c r="A11" s="7" t="s">
        <v>70</v>
      </c>
      <c r="B11" s="2">
        <v>12</v>
      </c>
      <c r="C11" s="2">
        <v>3</v>
      </c>
    </row>
    <row r="12" spans="1:3" x14ac:dyDescent="0.25">
      <c r="A12" s="7" t="s">
        <v>70</v>
      </c>
      <c r="B12" s="2">
        <v>12</v>
      </c>
      <c r="C12" s="2">
        <v>5</v>
      </c>
    </row>
    <row r="13" spans="1:3" x14ac:dyDescent="0.25">
      <c r="A13" s="7" t="s">
        <v>70</v>
      </c>
      <c r="B13" s="2">
        <v>14</v>
      </c>
      <c r="C13" s="2">
        <v>4</v>
      </c>
    </row>
    <row r="14" spans="1:3" x14ac:dyDescent="0.25">
      <c r="A14" s="7" t="s">
        <v>70</v>
      </c>
      <c r="B14" s="2">
        <v>13</v>
      </c>
      <c r="C14" s="2">
        <v>4</v>
      </c>
    </row>
    <row r="15" spans="1:3" x14ac:dyDescent="0.25">
      <c r="A15" s="7" t="s">
        <v>70</v>
      </c>
      <c r="B15" s="2">
        <v>12</v>
      </c>
      <c r="C15" s="2">
        <v>3</v>
      </c>
    </row>
    <row r="16" spans="1:3" x14ac:dyDescent="0.25">
      <c r="A16" s="7" t="s">
        <v>70</v>
      </c>
      <c r="B16" s="2">
        <v>11</v>
      </c>
      <c r="C16" s="2">
        <v>4</v>
      </c>
    </row>
    <row r="17" spans="1:3" x14ac:dyDescent="0.25">
      <c r="A17" s="7" t="s">
        <v>70</v>
      </c>
      <c r="B17" s="2">
        <v>12</v>
      </c>
      <c r="C17" s="2">
        <v>4</v>
      </c>
    </row>
    <row r="18" spans="1:3" x14ac:dyDescent="0.25">
      <c r="A18" s="7">
        <v>157</v>
      </c>
      <c r="B18" s="2">
        <v>12</v>
      </c>
      <c r="C18" s="2">
        <v>4</v>
      </c>
    </row>
    <row r="19" spans="1:3" x14ac:dyDescent="0.25">
      <c r="A19" s="7" t="s">
        <v>70</v>
      </c>
      <c r="B19" s="2">
        <v>12</v>
      </c>
      <c r="C19" s="2">
        <v>3</v>
      </c>
    </row>
    <row r="20" spans="1:3" x14ac:dyDescent="0.25">
      <c r="A20" s="7" t="s">
        <v>70</v>
      </c>
      <c r="B20" s="2">
        <v>13</v>
      </c>
      <c r="C20" s="2">
        <v>4</v>
      </c>
    </row>
    <row r="21" spans="1:3" x14ac:dyDescent="0.25">
      <c r="A21" s="7" t="s">
        <v>70</v>
      </c>
      <c r="B21" s="2">
        <v>11</v>
      </c>
      <c r="C21" s="2">
        <v>5</v>
      </c>
    </row>
    <row r="22" spans="1:3" x14ac:dyDescent="0.25">
      <c r="A22" s="7">
        <v>157</v>
      </c>
      <c r="B22" s="2">
        <v>10</v>
      </c>
      <c r="C22" s="2">
        <v>4</v>
      </c>
    </row>
    <row r="23" spans="1:3" x14ac:dyDescent="0.25">
      <c r="A23" s="7">
        <v>157</v>
      </c>
      <c r="B23" s="2">
        <v>10</v>
      </c>
      <c r="C23" s="2">
        <v>5</v>
      </c>
    </row>
    <row r="24" spans="1:3" x14ac:dyDescent="0.25">
      <c r="A24" s="7">
        <v>157</v>
      </c>
      <c r="B24" s="2">
        <v>11</v>
      </c>
      <c r="C24" s="2">
        <v>4</v>
      </c>
    </row>
    <row r="25" spans="1:3" x14ac:dyDescent="0.25">
      <c r="A25" s="7" t="s">
        <v>70</v>
      </c>
      <c r="B25" s="2">
        <v>12</v>
      </c>
      <c r="C25" s="2">
        <v>4</v>
      </c>
    </row>
    <row r="26" spans="1:3" x14ac:dyDescent="0.25">
      <c r="A26" s="7">
        <v>157</v>
      </c>
      <c r="B26" s="2">
        <v>10</v>
      </c>
      <c r="C26" s="2">
        <v>3</v>
      </c>
    </row>
    <row r="27" spans="1:3" x14ac:dyDescent="0.25">
      <c r="A27" s="7">
        <v>157</v>
      </c>
      <c r="B27" s="2">
        <v>11</v>
      </c>
      <c r="C27" s="2">
        <v>3</v>
      </c>
    </row>
    <row r="28" spans="1:3" x14ac:dyDescent="0.25">
      <c r="A28" s="7" t="s">
        <v>70</v>
      </c>
      <c r="B28" s="2">
        <v>10</v>
      </c>
      <c r="C28" s="2">
        <v>5</v>
      </c>
    </row>
    <row r="29" spans="1:3" x14ac:dyDescent="0.25">
      <c r="A29" s="7" t="s">
        <v>70</v>
      </c>
      <c r="B29" s="2">
        <v>13</v>
      </c>
      <c r="C29" s="2">
        <v>5</v>
      </c>
    </row>
    <row r="30" spans="1:3" x14ac:dyDescent="0.25">
      <c r="A30" s="7">
        <v>157</v>
      </c>
      <c r="B30" s="2">
        <v>12</v>
      </c>
      <c r="C30" s="2">
        <v>5</v>
      </c>
    </row>
    <row r="31" spans="1:3" x14ac:dyDescent="0.25">
      <c r="A31" s="7" t="s">
        <v>70</v>
      </c>
      <c r="B31" s="2">
        <v>12</v>
      </c>
      <c r="C31" s="2">
        <v>5</v>
      </c>
    </row>
    <row r="32" spans="1:3" x14ac:dyDescent="0.25">
      <c r="A32" s="7">
        <v>157</v>
      </c>
      <c r="B32" s="2">
        <v>12</v>
      </c>
      <c r="C32" s="2">
        <v>6</v>
      </c>
    </row>
    <row r="33" spans="1:3" x14ac:dyDescent="0.25">
      <c r="A33" s="7" t="s">
        <v>70</v>
      </c>
      <c r="B33" s="2">
        <v>12</v>
      </c>
      <c r="C33" s="2">
        <v>4</v>
      </c>
    </row>
    <row r="34" spans="1:3" x14ac:dyDescent="0.25">
      <c r="A34" s="7">
        <v>157</v>
      </c>
      <c r="B34" s="2">
        <v>10</v>
      </c>
      <c r="C34" s="2">
        <v>5</v>
      </c>
    </row>
    <row r="35" spans="1:3" x14ac:dyDescent="0.25">
      <c r="A35" s="7">
        <v>157</v>
      </c>
      <c r="B35" s="2">
        <v>12</v>
      </c>
      <c r="C35" s="2">
        <v>6</v>
      </c>
    </row>
    <row r="36" spans="1:3" x14ac:dyDescent="0.25">
      <c r="A36" s="7" t="s">
        <v>70</v>
      </c>
      <c r="B36" s="2">
        <v>13</v>
      </c>
      <c r="C36" s="2">
        <v>5</v>
      </c>
    </row>
    <row r="37" spans="1:3" x14ac:dyDescent="0.25">
      <c r="A37" s="7">
        <v>157</v>
      </c>
      <c r="B37" s="2">
        <v>10</v>
      </c>
      <c r="C37" s="2">
        <v>6</v>
      </c>
    </row>
    <row r="38" spans="1:3" x14ac:dyDescent="0.25">
      <c r="A38" s="7" t="s">
        <v>70</v>
      </c>
      <c r="B38" s="2">
        <v>14</v>
      </c>
      <c r="C38" s="2">
        <v>4</v>
      </c>
    </row>
    <row r="39" spans="1:3" x14ac:dyDescent="0.25">
      <c r="A39" s="7" t="s">
        <v>70</v>
      </c>
      <c r="B39" s="2">
        <v>13</v>
      </c>
      <c r="C39" s="2">
        <v>4</v>
      </c>
    </row>
    <row r="40" spans="1:3" x14ac:dyDescent="0.25">
      <c r="A40" s="7" t="s">
        <v>70</v>
      </c>
      <c r="B40" s="2">
        <v>12</v>
      </c>
      <c r="C40" s="2">
        <v>3</v>
      </c>
    </row>
    <row r="41" spans="1:3" x14ac:dyDescent="0.25">
      <c r="A41" s="7">
        <v>157</v>
      </c>
      <c r="B41" s="2">
        <v>11</v>
      </c>
      <c r="C41" s="2">
        <v>7</v>
      </c>
    </row>
    <row r="42" spans="1:3" x14ac:dyDescent="0.25">
      <c r="A42" s="7" t="s">
        <v>70</v>
      </c>
      <c r="B42" s="2">
        <v>13</v>
      </c>
      <c r="C42" s="2">
        <v>5</v>
      </c>
    </row>
    <row r="43" spans="1:3" x14ac:dyDescent="0.25">
      <c r="A43" s="7">
        <v>157</v>
      </c>
      <c r="B43" s="2">
        <v>12</v>
      </c>
      <c r="C43" s="2">
        <v>3</v>
      </c>
    </row>
    <row r="44" spans="1:3" x14ac:dyDescent="0.25">
      <c r="A44" s="7" t="s">
        <v>70</v>
      </c>
      <c r="B44" s="2">
        <v>13</v>
      </c>
      <c r="C44" s="2">
        <v>4</v>
      </c>
    </row>
    <row r="45" spans="1:3" x14ac:dyDescent="0.25">
      <c r="A45" s="7">
        <v>157</v>
      </c>
      <c r="B45" s="2">
        <v>12</v>
      </c>
      <c r="C45" s="2">
        <v>3</v>
      </c>
    </row>
    <row r="46" spans="1:3" x14ac:dyDescent="0.25">
      <c r="A46" s="7" t="s">
        <v>70</v>
      </c>
      <c r="B46" s="2">
        <v>12</v>
      </c>
      <c r="C46" s="2">
        <v>4</v>
      </c>
    </row>
    <row r="47" spans="1:3" x14ac:dyDescent="0.25">
      <c r="A47" s="7">
        <v>157</v>
      </c>
      <c r="B47" s="2">
        <v>11</v>
      </c>
      <c r="C47" s="2">
        <v>6</v>
      </c>
    </row>
    <row r="48" spans="1:3" x14ac:dyDescent="0.25">
      <c r="A48" s="7" t="s">
        <v>70</v>
      </c>
      <c r="B48" s="2">
        <v>13</v>
      </c>
      <c r="C48" s="2">
        <v>5</v>
      </c>
    </row>
    <row r="49" spans="1:3" x14ac:dyDescent="0.25">
      <c r="A49" s="7" t="s">
        <v>70</v>
      </c>
      <c r="B49" s="2">
        <v>13</v>
      </c>
      <c r="C49" s="2">
        <v>4</v>
      </c>
    </row>
    <row r="50" spans="1:3" x14ac:dyDescent="0.25">
      <c r="A50" s="7">
        <v>157</v>
      </c>
      <c r="B50" s="2">
        <v>11</v>
      </c>
      <c r="C50" s="2">
        <v>5</v>
      </c>
    </row>
    <row r="51" spans="1:3" x14ac:dyDescent="0.25">
      <c r="A51" s="7">
        <v>157</v>
      </c>
      <c r="B51" s="2">
        <v>13</v>
      </c>
      <c r="C51" s="2">
        <v>4</v>
      </c>
    </row>
    <row r="52" spans="1:3" x14ac:dyDescent="0.25">
      <c r="A52" s="7">
        <v>157</v>
      </c>
      <c r="B52" s="2">
        <v>12</v>
      </c>
      <c r="C52" s="2">
        <v>5</v>
      </c>
    </row>
    <row r="53" spans="1:3" x14ac:dyDescent="0.25">
      <c r="A53" s="7" t="s">
        <v>70</v>
      </c>
      <c r="B53" s="2">
        <v>15</v>
      </c>
      <c r="C53" s="2">
        <v>4</v>
      </c>
    </row>
    <row r="54" spans="1:3" x14ac:dyDescent="0.25">
      <c r="A54" s="7" t="s">
        <v>70</v>
      </c>
      <c r="B54" s="2">
        <v>12</v>
      </c>
      <c r="C54" s="2">
        <v>5</v>
      </c>
    </row>
    <row r="55" spans="1:3" x14ac:dyDescent="0.25">
      <c r="A55" s="7">
        <v>157</v>
      </c>
      <c r="B55" s="2">
        <v>13</v>
      </c>
      <c r="C55" s="2">
        <v>4</v>
      </c>
    </row>
    <row r="56" spans="1:3" x14ac:dyDescent="0.25">
      <c r="A56" s="7">
        <v>157</v>
      </c>
      <c r="B56" s="2">
        <v>11</v>
      </c>
      <c r="C56" s="2">
        <v>6</v>
      </c>
    </row>
    <row r="57" spans="1:3" x14ac:dyDescent="0.25">
      <c r="A57" s="7" t="s">
        <v>70</v>
      </c>
      <c r="B57" s="2">
        <v>13</v>
      </c>
      <c r="C57" s="2">
        <v>5</v>
      </c>
    </row>
    <row r="58" spans="1:3" x14ac:dyDescent="0.25">
      <c r="A58" s="7" t="s">
        <v>70</v>
      </c>
      <c r="B58" s="2">
        <v>13</v>
      </c>
      <c r="C58" s="2">
        <v>4</v>
      </c>
    </row>
    <row r="59" spans="1:3" x14ac:dyDescent="0.25">
      <c r="A59" s="7" t="s">
        <v>70</v>
      </c>
      <c r="B59" s="2">
        <v>13</v>
      </c>
      <c r="C59" s="2">
        <v>4</v>
      </c>
    </row>
    <row r="60" spans="1:3" x14ac:dyDescent="0.25">
      <c r="A60" s="7" t="s">
        <v>70</v>
      </c>
      <c r="B60" s="2">
        <v>13</v>
      </c>
      <c r="C60" s="2">
        <v>4</v>
      </c>
    </row>
    <row r="61" spans="1:3" x14ac:dyDescent="0.25">
      <c r="A61" s="7">
        <v>157</v>
      </c>
      <c r="B61" s="2">
        <v>17</v>
      </c>
      <c r="C61" s="2">
        <v>4</v>
      </c>
    </row>
    <row r="62" spans="1:3" x14ac:dyDescent="0.25">
      <c r="A62" s="7" t="s">
        <v>70</v>
      </c>
      <c r="B62" s="2">
        <v>14</v>
      </c>
      <c r="C62" s="2">
        <v>5</v>
      </c>
    </row>
    <row r="63" spans="1:3" x14ac:dyDescent="0.25">
      <c r="A63" s="7">
        <v>157</v>
      </c>
      <c r="B63" s="2">
        <v>11</v>
      </c>
      <c r="C63" s="2">
        <v>3</v>
      </c>
    </row>
    <row r="64" spans="1:3" x14ac:dyDescent="0.25">
      <c r="A64" s="7">
        <v>157</v>
      </c>
      <c r="B64" s="2">
        <v>11</v>
      </c>
      <c r="C64" s="2">
        <v>7</v>
      </c>
    </row>
    <row r="65" spans="1:3" x14ac:dyDescent="0.25">
      <c r="A65" s="7" t="s">
        <v>70</v>
      </c>
      <c r="B65" s="2">
        <v>11</v>
      </c>
      <c r="C65" s="2">
        <v>5</v>
      </c>
    </row>
    <row r="66" spans="1:3" x14ac:dyDescent="0.25">
      <c r="A66" s="7">
        <v>157</v>
      </c>
      <c r="B66" s="2">
        <v>11</v>
      </c>
      <c r="C66" s="2">
        <v>4</v>
      </c>
    </row>
    <row r="67" spans="1:3" x14ac:dyDescent="0.25">
      <c r="A67" s="7">
        <v>157</v>
      </c>
      <c r="B67" s="2">
        <v>11</v>
      </c>
      <c r="C67" s="2">
        <v>6</v>
      </c>
    </row>
    <row r="68" spans="1:3" x14ac:dyDescent="0.25">
      <c r="A68" s="7" t="s">
        <v>70</v>
      </c>
      <c r="B68" s="2">
        <v>11</v>
      </c>
      <c r="C68" s="2">
        <v>5</v>
      </c>
    </row>
    <row r="69" spans="1:3" x14ac:dyDescent="0.25">
      <c r="A69" s="7" t="s">
        <v>70</v>
      </c>
      <c r="B69" s="2">
        <v>12</v>
      </c>
      <c r="C69" s="2">
        <v>4</v>
      </c>
    </row>
    <row r="70" spans="1:3" x14ac:dyDescent="0.25">
      <c r="A70" s="7">
        <v>157</v>
      </c>
      <c r="B70" s="2">
        <v>10</v>
      </c>
      <c r="C70" s="2">
        <v>6</v>
      </c>
    </row>
    <row r="71" spans="1:3" x14ac:dyDescent="0.25">
      <c r="A71" s="7" t="s">
        <v>70</v>
      </c>
      <c r="B71" s="2">
        <v>13</v>
      </c>
      <c r="C71" s="2">
        <v>4</v>
      </c>
    </row>
    <row r="72" spans="1:3" x14ac:dyDescent="0.25">
      <c r="A72" s="7">
        <v>157</v>
      </c>
      <c r="B72" s="2">
        <v>13</v>
      </c>
      <c r="C72" s="2">
        <v>4</v>
      </c>
    </row>
    <row r="73" spans="1:3" x14ac:dyDescent="0.25">
      <c r="A73" s="7" t="s">
        <v>70</v>
      </c>
      <c r="B73" s="2">
        <v>13</v>
      </c>
      <c r="C73" s="2">
        <v>5</v>
      </c>
    </row>
    <row r="74" spans="1:3" x14ac:dyDescent="0.25">
      <c r="A74" s="7" t="s">
        <v>70</v>
      </c>
      <c r="B74" s="2">
        <v>11</v>
      </c>
      <c r="C74" s="2">
        <v>5</v>
      </c>
    </row>
    <row r="75" spans="1:3" x14ac:dyDescent="0.25">
      <c r="A75" s="7" t="s">
        <v>70</v>
      </c>
      <c r="B75" s="2">
        <v>13</v>
      </c>
      <c r="C75" s="2">
        <v>5</v>
      </c>
    </row>
    <row r="76" spans="1:3" x14ac:dyDescent="0.25">
      <c r="A76" s="7" t="s">
        <v>70</v>
      </c>
      <c r="B76" s="2">
        <v>11</v>
      </c>
      <c r="C76" s="2">
        <v>5</v>
      </c>
    </row>
    <row r="77" spans="1:3" x14ac:dyDescent="0.25">
      <c r="A77" s="7" t="s">
        <v>70</v>
      </c>
      <c r="B77" s="2">
        <v>12</v>
      </c>
      <c r="C77" s="2">
        <v>4</v>
      </c>
    </row>
    <row r="78" spans="1:3" x14ac:dyDescent="0.25">
      <c r="A78" s="7" t="s">
        <v>70</v>
      </c>
      <c r="B78" s="2">
        <v>12</v>
      </c>
      <c r="C78" s="2">
        <v>4</v>
      </c>
    </row>
    <row r="79" spans="1:3" x14ac:dyDescent="0.25">
      <c r="A79" s="7" t="s">
        <v>70</v>
      </c>
      <c r="B79" s="2">
        <v>12</v>
      </c>
      <c r="C79" s="2">
        <v>4</v>
      </c>
    </row>
    <row r="80" spans="1:3" x14ac:dyDescent="0.25">
      <c r="A80" s="7">
        <v>157</v>
      </c>
      <c r="B80" s="2">
        <v>11</v>
      </c>
      <c r="C80" s="2">
        <v>4</v>
      </c>
    </row>
    <row r="81" spans="1:3" x14ac:dyDescent="0.25">
      <c r="A81" s="7" t="s">
        <v>70</v>
      </c>
      <c r="B81" s="2">
        <v>12</v>
      </c>
      <c r="C81" s="2">
        <v>4</v>
      </c>
    </row>
    <row r="82" spans="1:3" x14ac:dyDescent="0.25">
      <c r="A82" s="7" t="s">
        <v>70</v>
      </c>
      <c r="B82" s="2">
        <v>12</v>
      </c>
      <c r="C82" s="2">
        <v>4</v>
      </c>
    </row>
    <row r="83" spans="1:3" x14ac:dyDescent="0.25">
      <c r="A83" s="7" t="s">
        <v>70</v>
      </c>
      <c r="B83" s="2">
        <v>12</v>
      </c>
      <c r="C83" s="2">
        <v>4</v>
      </c>
    </row>
    <row r="84" spans="1:3" x14ac:dyDescent="0.25">
      <c r="A84" s="7" t="s">
        <v>70</v>
      </c>
      <c r="B84" s="2">
        <v>12</v>
      </c>
      <c r="C84" s="2">
        <v>4</v>
      </c>
    </row>
    <row r="85" spans="1:3" x14ac:dyDescent="0.25">
      <c r="A85" s="7" t="s">
        <v>70</v>
      </c>
      <c r="B85" s="2">
        <v>12</v>
      </c>
      <c r="C85" s="2">
        <v>5</v>
      </c>
    </row>
    <row r="86" spans="1:3" x14ac:dyDescent="0.25">
      <c r="A86" s="7" t="s">
        <v>70</v>
      </c>
      <c r="B86" s="2">
        <v>13</v>
      </c>
      <c r="C86" s="2">
        <v>4</v>
      </c>
    </row>
    <row r="87" spans="1:3" x14ac:dyDescent="0.25">
      <c r="A87" s="7" t="s">
        <v>70</v>
      </c>
      <c r="B87" s="2">
        <v>12</v>
      </c>
      <c r="C87" s="2">
        <v>4</v>
      </c>
    </row>
    <row r="88" spans="1:3" x14ac:dyDescent="0.25">
      <c r="A88" s="7" t="s">
        <v>70</v>
      </c>
      <c r="B88" s="2">
        <v>10</v>
      </c>
      <c r="C88" s="2">
        <v>5</v>
      </c>
    </row>
    <row r="89" spans="1:3" x14ac:dyDescent="0.25">
      <c r="A89" s="7" t="s">
        <v>70</v>
      </c>
      <c r="B89" s="2">
        <v>12</v>
      </c>
      <c r="C89" s="2">
        <v>4</v>
      </c>
    </row>
    <row r="90" spans="1:3" x14ac:dyDescent="0.25">
      <c r="A90" s="7" t="s">
        <v>70</v>
      </c>
      <c r="B90" s="2">
        <v>12</v>
      </c>
      <c r="C90" s="2">
        <v>3</v>
      </c>
    </row>
    <row r="91" spans="1:3" x14ac:dyDescent="0.25">
      <c r="A91" s="7" t="s">
        <v>70</v>
      </c>
      <c r="B91" s="2">
        <v>12</v>
      </c>
      <c r="C91" s="2">
        <v>3</v>
      </c>
    </row>
    <row r="92" spans="1:3" x14ac:dyDescent="0.25">
      <c r="A92" s="7" t="s">
        <v>70</v>
      </c>
      <c r="B92" s="2">
        <v>12</v>
      </c>
      <c r="C92" s="2">
        <v>3</v>
      </c>
    </row>
    <row r="93" spans="1:3" x14ac:dyDescent="0.25">
      <c r="A93" s="7" t="s">
        <v>70</v>
      </c>
      <c r="B93" s="2">
        <v>12</v>
      </c>
      <c r="C93" s="2">
        <v>3</v>
      </c>
    </row>
    <row r="94" spans="1:3" x14ac:dyDescent="0.25">
      <c r="A94" s="7" t="s">
        <v>70</v>
      </c>
      <c r="B94" s="2">
        <v>13</v>
      </c>
      <c r="C94" s="2">
        <v>3</v>
      </c>
    </row>
    <row r="95" spans="1:3" x14ac:dyDescent="0.25">
      <c r="A95" s="7">
        <v>157</v>
      </c>
      <c r="B95" s="2">
        <v>10</v>
      </c>
      <c r="C95" s="2">
        <v>4</v>
      </c>
    </row>
    <row r="96" spans="1:3" x14ac:dyDescent="0.25">
      <c r="A96" s="7" t="s">
        <v>70</v>
      </c>
      <c r="B96" s="2">
        <v>12</v>
      </c>
      <c r="C96" s="2">
        <v>4</v>
      </c>
    </row>
    <row r="97" spans="1:3" x14ac:dyDescent="0.25">
      <c r="A97" s="7" t="s">
        <v>70</v>
      </c>
      <c r="B97" s="2">
        <v>12</v>
      </c>
      <c r="C97" s="2">
        <v>4</v>
      </c>
    </row>
    <row r="98" spans="1:3" x14ac:dyDescent="0.25">
      <c r="A98" s="7">
        <v>157</v>
      </c>
      <c r="B98" s="2">
        <v>11</v>
      </c>
      <c r="C98" s="2">
        <v>3</v>
      </c>
    </row>
    <row r="99" spans="1:3" x14ac:dyDescent="0.25">
      <c r="A99" s="7" t="s">
        <v>70</v>
      </c>
      <c r="B99" s="2">
        <v>12</v>
      </c>
      <c r="C99" s="2">
        <v>4</v>
      </c>
    </row>
    <row r="100" spans="1:3" x14ac:dyDescent="0.25">
      <c r="A100" s="7" t="s">
        <v>70</v>
      </c>
      <c r="B100" s="2">
        <v>13</v>
      </c>
      <c r="C100" s="2">
        <v>3</v>
      </c>
    </row>
    <row r="101" spans="1:3" x14ac:dyDescent="0.25">
      <c r="A101" s="7" t="s">
        <v>70</v>
      </c>
      <c r="B101" s="2">
        <v>11</v>
      </c>
      <c r="C101" s="2">
        <v>5</v>
      </c>
    </row>
    <row r="102" spans="1:3" x14ac:dyDescent="0.25">
      <c r="A102" s="7">
        <v>157</v>
      </c>
      <c r="B102" s="2">
        <v>12</v>
      </c>
      <c r="C102" s="2">
        <v>5</v>
      </c>
    </row>
    <row r="103" spans="1:3" x14ac:dyDescent="0.25">
      <c r="A103" s="7" t="s">
        <v>70</v>
      </c>
      <c r="B103" s="2">
        <v>12</v>
      </c>
      <c r="C103" s="2">
        <v>3</v>
      </c>
    </row>
    <row r="104" spans="1:3" x14ac:dyDescent="0.25">
      <c r="A104" s="7" t="s">
        <v>70</v>
      </c>
      <c r="B104" s="2">
        <v>12</v>
      </c>
      <c r="C104" s="2">
        <v>4</v>
      </c>
    </row>
    <row r="105" spans="1:3" x14ac:dyDescent="0.25">
      <c r="A105" s="7" t="s">
        <v>70</v>
      </c>
      <c r="B105" s="2">
        <v>13</v>
      </c>
      <c r="C105" s="2">
        <v>5</v>
      </c>
    </row>
    <row r="106" spans="1:3" x14ac:dyDescent="0.25">
      <c r="A106" s="7" t="s">
        <v>70</v>
      </c>
      <c r="B106" s="2">
        <v>11</v>
      </c>
      <c r="C106" s="2">
        <v>4</v>
      </c>
    </row>
    <row r="107" spans="1:3" x14ac:dyDescent="0.25">
      <c r="A107" s="7">
        <v>157</v>
      </c>
      <c r="B107" s="2">
        <v>9</v>
      </c>
      <c r="C107" s="2">
        <v>5</v>
      </c>
    </row>
    <row r="108" spans="1:3" x14ac:dyDescent="0.25">
      <c r="A108" s="7">
        <v>157</v>
      </c>
      <c r="B108" s="2">
        <v>10</v>
      </c>
      <c r="C108" s="2">
        <v>5</v>
      </c>
    </row>
    <row r="109" spans="1:3" x14ac:dyDescent="0.25">
      <c r="A109" s="7" t="s">
        <v>70</v>
      </c>
      <c r="B109" s="2">
        <v>12</v>
      </c>
      <c r="C109" s="2">
        <v>3</v>
      </c>
    </row>
    <row r="110" spans="1:3" x14ac:dyDescent="0.25">
      <c r="A110" s="7" t="s">
        <v>70</v>
      </c>
      <c r="B110" s="2">
        <v>10</v>
      </c>
      <c r="C110" s="2">
        <v>4</v>
      </c>
    </row>
    <row r="111" spans="1:3" x14ac:dyDescent="0.25">
      <c r="A111" s="7" t="s">
        <v>70</v>
      </c>
      <c r="B111" s="2">
        <v>12</v>
      </c>
      <c r="C111" s="2">
        <v>4</v>
      </c>
    </row>
    <row r="112" spans="1:3" x14ac:dyDescent="0.25">
      <c r="A112" s="7">
        <v>157</v>
      </c>
      <c r="B112" s="2">
        <v>10</v>
      </c>
      <c r="C112" s="2">
        <v>5</v>
      </c>
    </row>
    <row r="113" spans="1:3" x14ac:dyDescent="0.25">
      <c r="A113" s="7">
        <v>157</v>
      </c>
      <c r="B113" s="2">
        <v>13</v>
      </c>
      <c r="C113" s="2">
        <v>6</v>
      </c>
    </row>
    <row r="114" spans="1:3" x14ac:dyDescent="0.25">
      <c r="A114" s="7">
        <v>157</v>
      </c>
      <c r="B114" s="2">
        <v>9</v>
      </c>
      <c r="C114" s="2">
        <v>5</v>
      </c>
    </row>
    <row r="115" spans="1:3" x14ac:dyDescent="0.25">
      <c r="A115" s="7" t="s">
        <v>70</v>
      </c>
      <c r="B115" s="2">
        <v>11</v>
      </c>
      <c r="C115" s="2">
        <v>3</v>
      </c>
    </row>
    <row r="116" spans="1:3" x14ac:dyDescent="0.25">
      <c r="A116" s="7" t="s">
        <v>70</v>
      </c>
      <c r="B116" s="2">
        <v>11</v>
      </c>
      <c r="C116" s="2">
        <v>5</v>
      </c>
    </row>
    <row r="117" spans="1:3" x14ac:dyDescent="0.25">
      <c r="A117" s="7">
        <v>157</v>
      </c>
      <c r="B117" s="2">
        <v>12</v>
      </c>
      <c r="C117" s="2">
        <v>5</v>
      </c>
    </row>
    <row r="118" spans="1:3" x14ac:dyDescent="0.25">
      <c r="A118" s="7" t="s">
        <v>70</v>
      </c>
      <c r="B118" s="2">
        <v>12</v>
      </c>
      <c r="C118" s="2">
        <v>4</v>
      </c>
    </row>
    <row r="119" spans="1:3" x14ac:dyDescent="0.25">
      <c r="A119" s="7" t="s">
        <v>70</v>
      </c>
      <c r="B119" s="2">
        <v>12</v>
      </c>
      <c r="C119" s="2">
        <v>3</v>
      </c>
    </row>
    <row r="120" spans="1:3" x14ac:dyDescent="0.25">
      <c r="A120" s="7" t="s">
        <v>70</v>
      </c>
      <c r="B120" s="2">
        <v>14</v>
      </c>
      <c r="C120" s="2">
        <v>5</v>
      </c>
    </row>
    <row r="121" spans="1:3" x14ac:dyDescent="0.25">
      <c r="A121" s="7">
        <v>157</v>
      </c>
      <c r="B121" s="2">
        <v>9</v>
      </c>
      <c r="C121" s="2">
        <v>4</v>
      </c>
    </row>
    <row r="122" spans="1:3" x14ac:dyDescent="0.25">
      <c r="A122" s="7" t="s">
        <v>70</v>
      </c>
      <c r="B122" s="2">
        <v>12</v>
      </c>
      <c r="C122" s="2">
        <v>5</v>
      </c>
    </row>
    <row r="123" spans="1:3" x14ac:dyDescent="0.25">
      <c r="A123" s="7" t="s">
        <v>70</v>
      </c>
      <c r="B123" s="2">
        <v>12</v>
      </c>
      <c r="C123" s="2">
        <v>5</v>
      </c>
    </row>
    <row r="124" spans="1:3" x14ac:dyDescent="0.25">
      <c r="A124" s="7">
        <v>157</v>
      </c>
      <c r="B124" s="2">
        <v>12</v>
      </c>
      <c r="C124" s="2">
        <v>5</v>
      </c>
    </row>
    <row r="125" spans="1:3" x14ac:dyDescent="0.25">
      <c r="A125" s="7">
        <v>157</v>
      </c>
      <c r="B125" s="2">
        <v>8</v>
      </c>
      <c r="C125" s="2">
        <v>5</v>
      </c>
    </row>
    <row r="126" spans="1:3" x14ac:dyDescent="0.25">
      <c r="A126" s="7" t="s">
        <v>70</v>
      </c>
      <c r="B126" s="2">
        <v>13</v>
      </c>
      <c r="C126" s="2">
        <v>4</v>
      </c>
    </row>
    <row r="127" spans="1:3" x14ac:dyDescent="0.25">
      <c r="A127" s="7" t="s">
        <v>70</v>
      </c>
      <c r="B127" s="2">
        <v>12</v>
      </c>
      <c r="C127" s="2">
        <v>4</v>
      </c>
    </row>
    <row r="128" spans="1:3" x14ac:dyDescent="0.25">
      <c r="A128" s="7">
        <v>157</v>
      </c>
      <c r="B128" s="2">
        <v>12</v>
      </c>
      <c r="C128" s="2">
        <v>6</v>
      </c>
    </row>
    <row r="129" spans="1:3" x14ac:dyDescent="0.25">
      <c r="A129" s="7">
        <v>157</v>
      </c>
      <c r="B129" s="2">
        <v>11</v>
      </c>
      <c r="C129" s="2">
        <v>5</v>
      </c>
    </row>
    <row r="130" spans="1:3" x14ac:dyDescent="0.25">
      <c r="A130" s="7">
        <v>157</v>
      </c>
      <c r="B130" s="2">
        <v>11</v>
      </c>
      <c r="C130" s="2">
        <v>4</v>
      </c>
    </row>
    <row r="131" spans="1:3" x14ac:dyDescent="0.25">
      <c r="A131" s="7" t="s">
        <v>70</v>
      </c>
      <c r="B131" s="2">
        <v>11</v>
      </c>
      <c r="C131" s="2">
        <v>4</v>
      </c>
    </row>
    <row r="132" spans="1:3" x14ac:dyDescent="0.25">
      <c r="A132" s="7" t="s">
        <v>70</v>
      </c>
      <c r="B132" s="2">
        <v>14</v>
      </c>
      <c r="C132" s="2">
        <v>4</v>
      </c>
    </row>
    <row r="133" spans="1:3" x14ac:dyDescent="0.25">
      <c r="A133" s="7">
        <v>157</v>
      </c>
      <c r="B133" s="2">
        <v>11</v>
      </c>
      <c r="C133" s="2">
        <v>5</v>
      </c>
    </row>
    <row r="134" spans="1:3" x14ac:dyDescent="0.25">
      <c r="A134" s="7" t="s">
        <v>70</v>
      </c>
      <c r="B134" s="2">
        <v>12</v>
      </c>
      <c r="C134" s="2">
        <v>3</v>
      </c>
    </row>
    <row r="135" spans="1:3" x14ac:dyDescent="0.25">
      <c r="A135" s="7" t="s">
        <v>70</v>
      </c>
      <c r="B135" s="2">
        <v>11</v>
      </c>
      <c r="C135" s="2">
        <v>4</v>
      </c>
    </row>
    <row r="136" spans="1:3" x14ac:dyDescent="0.25">
      <c r="A136" s="7">
        <v>157</v>
      </c>
      <c r="B136" s="2">
        <v>11</v>
      </c>
      <c r="C136" s="2">
        <v>5</v>
      </c>
    </row>
    <row r="137" spans="1:3" x14ac:dyDescent="0.25">
      <c r="A137" s="7">
        <v>157</v>
      </c>
      <c r="B137" s="2">
        <v>12</v>
      </c>
      <c r="C137" s="2">
        <v>4</v>
      </c>
    </row>
    <row r="138" spans="1:3" x14ac:dyDescent="0.25">
      <c r="A138" s="7">
        <v>157</v>
      </c>
      <c r="B138" s="2">
        <v>9</v>
      </c>
      <c r="C138" s="2">
        <v>5</v>
      </c>
    </row>
    <row r="139" spans="1:3" x14ac:dyDescent="0.25">
      <c r="A139" s="7" t="s">
        <v>70</v>
      </c>
      <c r="B139" s="2">
        <v>12</v>
      </c>
      <c r="C139" s="2">
        <v>5</v>
      </c>
    </row>
    <row r="140" spans="1:3" x14ac:dyDescent="0.25">
      <c r="A140" s="7">
        <v>157</v>
      </c>
      <c r="B140" s="2">
        <v>12</v>
      </c>
      <c r="C140" s="2">
        <v>7</v>
      </c>
    </row>
    <row r="141" spans="1:3" x14ac:dyDescent="0.25">
      <c r="A141" s="7">
        <v>157</v>
      </c>
      <c r="B141" s="2">
        <v>10</v>
      </c>
      <c r="C141" s="2">
        <v>6</v>
      </c>
    </row>
    <row r="142" spans="1:3" x14ac:dyDescent="0.25">
      <c r="A142" s="7">
        <v>157</v>
      </c>
      <c r="B142" s="2">
        <v>11</v>
      </c>
      <c r="C142" s="2">
        <v>4</v>
      </c>
    </row>
    <row r="143" spans="1:3" x14ac:dyDescent="0.25">
      <c r="A143" s="7">
        <v>157</v>
      </c>
      <c r="B143" s="2">
        <v>12</v>
      </c>
      <c r="C143" s="2">
        <v>3</v>
      </c>
    </row>
    <row r="144" spans="1:3" x14ac:dyDescent="0.25">
      <c r="A144" s="7">
        <v>157</v>
      </c>
      <c r="B144" s="2">
        <v>12</v>
      </c>
      <c r="C144" s="2">
        <v>6</v>
      </c>
    </row>
    <row r="145" spans="1:3" x14ac:dyDescent="0.25">
      <c r="A145" s="7">
        <v>157</v>
      </c>
      <c r="B145" s="2">
        <v>11</v>
      </c>
      <c r="C145" s="2">
        <v>7</v>
      </c>
    </row>
    <row r="146" spans="1:3" x14ac:dyDescent="0.25">
      <c r="A146" s="7">
        <v>157</v>
      </c>
      <c r="B146" s="2">
        <v>12</v>
      </c>
      <c r="C146" s="2">
        <v>15</v>
      </c>
    </row>
    <row r="147" spans="1:3" x14ac:dyDescent="0.25">
      <c r="A147" s="7">
        <v>157</v>
      </c>
      <c r="B147" s="2">
        <v>12</v>
      </c>
      <c r="C147" s="2">
        <v>6</v>
      </c>
    </row>
    <row r="148" spans="1:3" x14ac:dyDescent="0.25">
      <c r="A148" s="7" t="s">
        <v>70</v>
      </c>
      <c r="B148" s="2">
        <v>12</v>
      </c>
      <c r="C148" s="2">
        <v>5</v>
      </c>
    </row>
    <row r="149" spans="1:3" x14ac:dyDescent="0.25">
      <c r="A149" s="7">
        <v>157</v>
      </c>
      <c r="B149" s="2">
        <v>11</v>
      </c>
      <c r="C149" s="2">
        <v>4</v>
      </c>
    </row>
    <row r="150" spans="1:3" x14ac:dyDescent="0.25">
      <c r="A150" s="7">
        <v>157</v>
      </c>
      <c r="B150" s="2">
        <v>12</v>
      </c>
      <c r="C150" s="2">
        <v>4</v>
      </c>
    </row>
    <row r="151" spans="1:3" x14ac:dyDescent="0.25">
      <c r="A151" s="7" t="s">
        <v>70</v>
      </c>
      <c r="B151" s="2">
        <v>16</v>
      </c>
      <c r="C151" s="2">
        <v>5</v>
      </c>
    </row>
    <row r="152" spans="1:3" x14ac:dyDescent="0.25">
      <c r="A152" s="7">
        <v>157</v>
      </c>
      <c r="B152" s="2">
        <v>12</v>
      </c>
      <c r="C152" s="2">
        <v>5</v>
      </c>
    </row>
    <row r="153" spans="1:3" x14ac:dyDescent="0.25">
      <c r="A153" s="7" t="s">
        <v>70</v>
      </c>
      <c r="B153" s="2">
        <v>13</v>
      </c>
      <c r="C153" s="2">
        <v>4</v>
      </c>
    </row>
    <row r="154" spans="1:3" x14ac:dyDescent="0.25">
      <c r="A154" s="7">
        <v>157</v>
      </c>
      <c r="B154" s="2">
        <v>14</v>
      </c>
      <c r="C154" s="2">
        <v>6</v>
      </c>
    </row>
    <row r="155" spans="1:3" x14ac:dyDescent="0.25">
      <c r="A155" s="7">
        <v>157</v>
      </c>
      <c r="B155" s="2">
        <v>12</v>
      </c>
      <c r="C155" s="2">
        <v>7</v>
      </c>
    </row>
    <row r="156" spans="1:3" x14ac:dyDescent="0.25">
      <c r="A156" s="7">
        <v>157</v>
      </c>
      <c r="B156" s="2">
        <v>12</v>
      </c>
      <c r="C156" s="2">
        <v>5</v>
      </c>
    </row>
    <row r="157" spans="1:3" x14ac:dyDescent="0.25">
      <c r="A157" s="7">
        <v>157</v>
      </c>
      <c r="B157" s="2">
        <v>12</v>
      </c>
      <c r="C157" s="2">
        <v>5</v>
      </c>
    </row>
    <row r="158" spans="1:3" x14ac:dyDescent="0.25">
      <c r="A158" s="7" t="s">
        <v>70</v>
      </c>
      <c r="B158" s="2">
        <v>12</v>
      </c>
      <c r="C158" s="2">
        <v>5</v>
      </c>
    </row>
    <row r="159" spans="1:3" x14ac:dyDescent="0.25">
      <c r="A159" s="7" t="s">
        <v>70</v>
      </c>
      <c r="B159" s="2">
        <v>12</v>
      </c>
      <c r="C159" s="2">
        <v>4</v>
      </c>
    </row>
    <row r="160" spans="1:3" x14ac:dyDescent="0.25">
      <c r="A160" s="7">
        <v>157</v>
      </c>
      <c r="B160" s="2">
        <v>12</v>
      </c>
      <c r="C160" s="2">
        <v>4</v>
      </c>
    </row>
    <row r="161" spans="1:3" x14ac:dyDescent="0.25">
      <c r="A161" s="7">
        <v>157</v>
      </c>
      <c r="B161" s="2">
        <v>11</v>
      </c>
      <c r="C161" s="2">
        <v>5</v>
      </c>
    </row>
    <row r="162" spans="1:3" x14ac:dyDescent="0.25">
      <c r="A162" s="7">
        <v>157</v>
      </c>
      <c r="B162" s="2">
        <v>11</v>
      </c>
      <c r="C162" s="2">
        <v>5</v>
      </c>
    </row>
    <row r="163" spans="1:3" x14ac:dyDescent="0.25">
      <c r="A163" s="7">
        <v>157</v>
      </c>
      <c r="B163" s="2">
        <v>11</v>
      </c>
      <c r="C163" s="2">
        <v>6</v>
      </c>
    </row>
    <row r="164" spans="1:3" x14ac:dyDescent="0.25">
      <c r="A164" s="7">
        <v>157</v>
      </c>
      <c r="B164" s="2">
        <v>13</v>
      </c>
      <c r="C164" s="2">
        <v>5</v>
      </c>
    </row>
    <row r="165" spans="1:3" x14ac:dyDescent="0.25">
      <c r="A165" s="7" t="s">
        <v>70</v>
      </c>
      <c r="B165" s="2">
        <v>11</v>
      </c>
      <c r="C165" s="2">
        <v>5</v>
      </c>
    </row>
    <row r="166" spans="1:3" x14ac:dyDescent="0.25">
      <c r="A166" s="7" t="s">
        <v>70</v>
      </c>
      <c r="B166" s="2">
        <v>12</v>
      </c>
      <c r="C166" s="2">
        <v>4</v>
      </c>
    </row>
    <row r="167" spans="1:3" x14ac:dyDescent="0.25">
      <c r="A167" s="7">
        <v>157</v>
      </c>
      <c r="B167" s="2">
        <v>12</v>
      </c>
      <c r="C167" s="2">
        <v>5</v>
      </c>
    </row>
    <row r="168" spans="1:3" x14ac:dyDescent="0.25">
      <c r="A168" s="7" t="s">
        <v>70</v>
      </c>
      <c r="B168" s="2">
        <v>12</v>
      </c>
      <c r="C168" s="2">
        <v>4</v>
      </c>
    </row>
    <row r="169" spans="1:3" x14ac:dyDescent="0.25">
      <c r="A169" s="7" t="s">
        <v>70</v>
      </c>
      <c r="B169" s="2">
        <v>13</v>
      </c>
      <c r="C169" s="2">
        <v>4</v>
      </c>
    </row>
    <row r="170" spans="1:3" x14ac:dyDescent="0.25">
      <c r="A170" s="7" t="s">
        <v>70</v>
      </c>
      <c r="B170" s="2">
        <v>10</v>
      </c>
      <c r="C170" s="2">
        <v>5</v>
      </c>
    </row>
    <row r="171" spans="1:3" x14ac:dyDescent="0.25">
      <c r="A171" s="7" t="s">
        <v>70</v>
      </c>
      <c r="B171" s="2">
        <v>15</v>
      </c>
      <c r="C171" s="2">
        <v>5</v>
      </c>
    </row>
    <row r="172" spans="1:3" x14ac:dyDescent="0.25">
      <c r="A172" s="7" t="s">
        <v>70</v>
      </c>
      <c r="B172" s="2">
        <v>12</v>
      </c>
      <c r="C172" s="2">
        <v>3</v>
      </c>
    </row>
    <row r="173" spans="1:3" x14ac:dyDescent="0.25">
      <c r="A173" s="7" t="s">
        <v>70</v>
      </c>
      <c r="B173" s="2">
        <v>11</v>
      </c>
      <c r="C173" s="2">
        <v>5</v>
      </c>
    </row>
    <row r="174" spans="1:3" x14ac:dyDescent="0.25">
      <c r="A174" s="7" t="s">
        <v>70</v>
      </c>
      <c r="B174" s="2">
        <v>14</v>
      </c>
      <c r="C174" s="2">
        <v>6</v>
      </c>
    </row>
    <row r="175" spans="1:3" x14ac:dyDescent="0.25">
      <c r="A175" s="7">
        <v>157</v>
      </c>
      <c r="B175" s="2">
        <v>16</v>
      </c>
      <c r="C175" s="2">
        <v>6</v>
      </c>
    </row>
    <row r="176" spans="1:3" x14ac:dyDescent="0.25">
      <c r="A176" s="7" t="s">
        <v>70</v>
      </c>
      <c r="B176" s="2">
        <v>14</v>
      </c>
      <c r="C176" s="2">
        <v>5</v>
      </c>
    </row>
    <row r="177" spans="1:8" x14ac:dyDescent="0.25">
      <c r="A177" s="7" t="s">
        <v>70</v>
      </c>
      <c r="B177" s="2">
        <v>13</v>
      </c>
      <c r="C177" s="2">
        <v>4</v>
      </c>
    </row>
    <row r="178" spans="1:8" x14ac:dyDescent="0.25">
      <c r="A178" s="7" t="s">
        <v>70</v>
      </c>
      <c r="B178" s="2">
        <v>12</v>
      </c>
      <c r="C178" s="2">
        <v>4</v>
      </c>
    </row>
    <row r="179" spans="1:8" x14ac:dyDescent="0.25">
      <c r="A179" s="7">
        <v>157</v>
      </c>
      <c r="B179" s="2">
        <v>12</v>
      </c>
      <c r="C179" s="2">
        <v>6</v>
      </c>
    </row>
    <row r="180" spans="1:8" x14ac:dyDescent="0.25">
      <c r="A180" s="7" t="s">
        <v>70</v>
      </c>
      <c r="B180" s="2">
        <v>13</v>
      </c>
      <c r="C180" s="2">
        <v>5</v>
      </c>
    </row>
    <row r="181" spans="1:8" x14ac:dyDescent="0.25">
      <c r="A181" s="7">
        <v>157</v>
      </c>
      <c r="B181" s="2">
        <v>11</v>
      </c>
      <c r="C181" s="2">
        <v>6</v>
      </c>
    </row>
    <row r="182" spans="1:8" x14ac:dyDescent="0.25">
      <c r="A182" s="7">
        <v>157</v>
      </c>
      <c r="B182" s="2">
        <v>11</v>
      </c>
      <c r="C182" s="2">
        <v>4</v>
      </c>
    </row>
    <row r="183" spans="1:8" x14ac:dyDescent="0.25">
      <c r="A183" s="7" t="s">
        <v>70</v>
      </c>
      <c r="B183" s="2">
        <v>11</v>
      </c>
      <c r="C183" s="2">
        <v>4</v>
      </c>
    </row>
    <row r="184" spans="1:8" x14ac:dyDescent="0.25">
      <c r="A184" s="7"/>
      <c r="B184" s="7"/>
      <c r="C184" s="2"/>
    </row>
    <row r="185" spans="1:8" x14ac:dyDescent="0.25">
      <c r="C185" s="2">
        <v>3</v>
      </c>
      <c r="D185">
        <v>4</v>
      </c>
      <c r="E185">
        <v>5</v>
      </c>
      <c r="F185">
        <v>6</v>
      </c>
      <c r="G185">
        <v>7</v>
      </c>
    </row>
    <row r="186" spans="1:8" x14ac:dyDescent="0.25">
      <c r="A186" s="6">
        <v>157</v>
      </c>
      <c r="C186">
        <f>COUNTIFS($A$2:$A$183,"=157",$C$2:$C$183,"=3")</f>
        <v>7</v>
      </c>
      <c r="D186">
        <f>COUNTIFS($A$2:$A$183,"=157",$C$2:$C$183,"=4")</f>
        <v>20</v>
      </c>
      <c r="E186">
        <f>COUNTIFS($A$2:$A$183,"=157",$C$2:$C$183,"=5")</f>
        <v>30</v>
      </c>
      <c r="F186">
        <f>COUNTIFS($A$2:$A$183,"=157",$C$2:$C$183,"=6")</f>
        <v>17</v>
      </c>
      <c r="G186">
        <f>COUNTIFS($A$2:$A$183,"=157",$C$2:$C$183,"=7")</f>
        <v>5</v>
      </c>
      <c r="H186">
        <f>SUM(C186:G186)</f>
        <v>79</v>
      </c>
    </row>
    <row r="187" spans="1:8" x14ac:dyDescent="0.25">
      <c r="A187" s="6" t="s">
        <v>70</v>
      </c>
      <c r="C187">
        <f>COUNTIFS($A$2:$A$183,"=157",$C$2:$C$183,"=3")</f>
        <v>7</v>
      </c>
      <c r="D187">
        <f>COUNTIFS($A$2:$A$183,"=139/150",$C$2:$C$183,"=4")</f>
        <v>49</v>
      </c>
      <c r="E187">
        <f>COUNTIFS($A$2:$A$183,"=139/150",$C$2:$C$183,"=5")</f>
        <v>36</v>
      </c>
      <c r="F187">
        <f>COUNTIFS($A$2:$A$183,"=139/150",$C$2:$C$183,"=6")</f>
        <v>1</v>
      </c>
      <c r="G187">
        <f>COUNTIFS($A$2:$A$183,"=139/150",$C$2:$C$183,"=7")</f>
        <v>0</v>
      </c>
      <c r="H187">
        <f>SUM(C187:G187)</f>
        <v>93</v>
      </c>
    </row>
    <row r="189" spans="1:8" x14ac:dyDescent="0.25">
      <c r="C189" s="2">
        <v>3</v>
      </c>
      <c r="D189">
        <v>4</v>
      </c>
      <c r="E189">
        <v>5</v>
      </c>
      <c r="F189">
        <v>6</v>
      </c>
      <c r="G189">
        <v>7</v>
      </c>
    </row>
    <row r="190" spans="1:8" x14ac:dyDescent="0.25">
      <c r="A190" s="6">
        <v>157</v>
      </c>
      <c r="C190">
        <f>(C186/$H186)</f>
        <v>8.8607594936708861E-2</v>
      </c>
      <c r="D190">
        <f t="shared" ref="D190:G191" si="0">(D186/$H186)</f>
        <v>0.25316455696202533</v>
      </c>
      <c r="E190">
        <f t="shared" si="0"/>
        <v>0.379746835443038</v>
      </c>
      <c r="F190">
        <f t="shared" si="0"/>
        <v>0.21518987341772153</v>
      </c>
      <c r="G190">
        <f t="shared" si="0"/>
        <v>6.3291139240506333E-2</v>
      </c>
    </row>
    <row r="191" spans="1:8" x14ac:dyDescent="0.25">
      <c r="A191" s="6" t="s">
        <v>70</v>
      </c>
      <c r="C191">
        <f>(C187/$H187)</f>
        <v>7.5268817204301078E-2</v>
      </c>
      <c r="D191">
        <f t="shared" si="0"/>
        <v>0.5268817204301075</v>
      </c>
      <c r="E191">
        <f t="shared" si="0"/>
        <v>0.38709677419354838</v>
      </c>
      <c r="F191">
        <f t="shared" si="0"/>
        <v>1.0752688172043012E-2</v>
      </c>
      <c r="G191">
        <f t="shared" si="0"/>
        <v>0</v>
      </c>
    </row>
    <row r="193" spans="1:16" x14ac:dyDescent="0.25">
      <c r="C193">
        <v>8</v>
      </c>
      <c r="D193">
        <v>9</v>
      </c>
      <c r="E193">
        <v>10</v>
      </c>
      <c r="F193">
        <v>11</v>
      </c>
      <c r="G193">
        <v>12</v>
      </c>
      <c r="H193">
        <v>13</v>
      </c>
      <c r="I193">
        <v>14</v>
      </c>
      <c r="J193">
        <v>15</v>
      </c>
      <c r="K193">
        <v>16</v>
      </c>
      <c r="L193">
        <v>17</v>
      </c>
    </row>
    <row r="194" spans="1:16" x14ac:dyDescent="0.25">
      <c r="A194" s="6">
        <v>157</v>
      </c>
      <c r="C194">
        <f>COUNTIFS($A$2:$A$183,"=157",$B$2:$B$183,"=8")</f>
        <v>1</v>
      </c>
      <c r="D194">
        <f>COUNTIFS($A$2:$A$183,"=157",$B$2:$B$183,"=9")</f>
        <v>4</v>
      </c>
      <c r="E194">
        <f>COUNTIFS($A$2:$A$183,"=157",$B$2:$B$183,"=10")</f>
        <v>11</v>
      </c>
      <c r="F194">
        <f>COUNTIFS($A$2:$A$183,"=157",$B$2:$B$183,"=11")</f>
        <v>30</v>
      </c>
      <c r="G194">
        <f>COUNTIFS($A$2:$A$183,"=157",$B$2:$B$183,"=12")</f>
        <v>25</v>
      </c>
      <c r="H194">
        <f>COUNTIFS($A$2:$A$183,"=157",$B$2:$B$183,"=13")</f>
        <v>5</v>
      </c>
      <c r="I194">
        <f>COUNTIFS($A$2:$A$183,"=157",$B$2:$B$183,"=14")</f>
        <v>2</v>
      </c>
      <c r="J194">
        <f>COUNTIFS($A$2:$A$183,"=157",$B$2:$B$183,"=15")</f>
        <v>0</v>
      </c>
      <c r="K194">
        <f>COUNTIFS($A$2:$A$183,"=157",$B$2:$B$183,"=16")</f>
        <v>1</v>
      </c>
      <c r="L194">
        <f>COUNTIFS($A$2:$A$183,"=157",$B$2:$B$183,"=17")</f>
        <v>1</v>
      </c>
      <c r="M194">
        <f>SUM(C194:L194)</f>
        <v>80</v>
      </c>
    </row>
    <row r="195" spans="1:16" x14ac:dyDescent="0.25">
      <c r="A195" s="6" t="s">
        <v>70</v>
      </c>
      <c r="C195">
        <f>COUNTIFS($A$2:$A$183,"=139/150",$B$2:$B$183,"=8")</f>
        <v>0</v>
      </c>
      <c r="D195">
        <f>COUNTIFS($A$2:$A$183,"=139/150",$B$2:$B$183,"=9")</f>
        <v>0</v>
      </c>
      <c r="E195">
        <f>COUNTIFS($A$2:$A$183,"=139/150",$B$2:$B$183,"=10")</f>
        <v>4</v>
      </c>
      <c r="F195">
        <f>COUNTIFS($A$2:$A$183,"=139/150",$B$2:$B$183,"=11")</f>
        <v>15</v>
      </c>
      <c r="G195">
        <f>COUNTIFS($A$2:$A$183,"=139/150",$B$2:$B$183,"=12")</f>
        <v>48</v>
      </c>
      <c r="H195">
        <f>COUNTIFS($A$2:$A$183,"=139/150",$B$2:$B$183,"=13")</f>
        <v>25</v>
      </c>
      <c r="I195">
        <f>COUNTIFS($A$2:$A$183,"=139/150",$B$2:$B$183,"=14")</f>
        <v>7</v>
      </c>
      <c r="J195">
        <f>COUNTIFS($A$2:$A$183,"=139/150",$B$2:$B$183,"=15")</f>
        <v>2</v>
      </c>
      <c r="K195">
        <f>COUNTIFS($A$2:$A$183,"=139/150",$B$2:$B$183,"=16")</f>
        <v>1</v>
      </c>
      <c r="L195">
        <f>COUNTIFS($A$2:$A$183,"=139/150",$B$2:$B$183,"=17")</f>
        <v>0</v>
      </c>
      <c r="M195">
        <f>SUM(C195:L195)</f>
        <v>102</v>
      </c>
    </row>
    <row r="197" spans="1:16" x14ac:dyDescent="0.25">
      <c r="C197">
        <v>8</v>
      </c>
      <c r="D197">
        <v>9</v>
      </c>
      <c r="E197">
        <v>10</v>
      </c>
      <c r="F197">
        <v>11</v>
      </c>
      <c r="G197">
        <v>12</v>
      </c>
      <c r="H197">
        <v>13</v>
      </c>
      <c r="I197">
        <v>14</v>
      </c>
      <c r="J197">
        <v>15</v>
      </c>
      <c r="K197">
        <v>16</v>
      </c>
      <c r="L197">
        <v>17</v>
      </c>
      <c r="M197" t="s">
        <v>73</v>
      </c>
    </row>
    <row r="198" spans="1:16" x14ac:dyDescent="0.25">
      <c r="A198" s="6">
        <v>157</v>
      </c>
      <c r="C198">
        <f>(C194/$M194)</f>
        <v>1.2500000000000001E-2</v>
      </c>
      <c r="D198">
        <f t="shared" ref="D198:L199" si="1">(D194/$M194)</f>
        <v>0.05</v>
      </c>
      <c r="E198">
        <f t="shared" si="1"/>
        <v>0.13750000000000001</v>
      </c>
      <c r="F198">
        <f t="shared" si="1"/>
        <v>0.375</v>
      </c>
      <c r="G198">
        <f t="shared" si="1"/>
        <v>0.3125</v>
      </c>
      <c r="H198">
        <f t="shared" si="1"/>
        <v>6.25E-2</v>
      </c>
      <c r="I198">
        <f t="shared" si="1"/>
        <v>2.5000000000000001E-2</v>
      </c>
      <c r="J198">
        <f t="shared" si="1"/>
        <v>0</v>
      </c>
      <c r="K198">
        <f t="shared" si="1"/>
        <v>1.2500000000000001E-2</v>
      </c>
      <c r="L198">
        <f t="shared" si="1"/>
        <v>1.2500000000000001E-2</v>
      </c>
      <c r="M198">
        <f>SUMPRODUCT($C$193:$K$193,C194:K194)/SUM(C194:K194)</f>
        <v>11.30379746835443</v>
      </c>
    </row>
    <row r="199" spans="1:16" x14ac:dyDescent="0.25">
      <c r="A199" s="6" t="s">
        <v>70</v>
      </c>
      <c r="C199">
        <f>(C195/$M195)</f>
        <v>0</v>
      </c>
      <c r="D199">
        <f t="shared" si="1"/>
        <v>0</v>
      </c>
      <c r="E199">
        <f t="shared" si="1"/>
        <v>3.9215686274509803E-2</v>
      </c>
      <c r="F199">
        <f t="shared" si="1"/>
        <v>0.14705882352941177</v>
      </c>
      <c r="G199">
        <f t="shared" si="1"/>
        <v>0.47058823529411764</v>
      </c>
      <c r="H199">
        <f t="shared" si="1"/>
        <v>0.24509803921568626</v>
      </c>
      <c r="I199">
        <f t="shared" si="1"/>
        <v>6.8627450980392163E-2</v>
      </c>
      <c r="J199">
        <f t="shared" si="1"/>
        <v>1.9607843137254902E-2</v>
      </c>
      <c r="K199">
        <f t="shared" si="1"/>
        <v>9.8039215686274508E-3</v>
      </c>
      <c r="L199">
        <f t="shared" si="1"/>
        <v>0</v>
      </c>
      <c r="M199">
        <f>SUMPRODUCT($C$193:$K$193,C195:K195)/SUM(C195:K195)</f>
        <v>12.254901960784315</v>
      </c>
    </row>
    <row r="202" spans="1:16" x14ac:dyDescent="0.25">
      <c r="C202" t="s">
        <v>0</v>
      </c>
      <c r="D202" t="s">
        <v>74</v>
      </c>
      <c r="E202" t="s">
        <v>75</v>
      </c>
      <c r="F202" t="s">
        <v>76</v>
      </c>
      <c r="G202" t="s">
        <v>14</v>
      </c>
    </row>
    <row r="203" spans="1:16" x14ac:dyDescent="0.25">
      <c r="A203">
        <v>139</v>
      </c>
      <c r="C203">
        <f>COUNTIFS(data!Q$2:Q$246,"&gt;0",data!$C$2:$C$246,"=139")</f>
        <v>0</v>
      </c>
      <c r="D203">
        <f>COUNTIFS(data!R$2:R$246,"&gt;0",data!$C$2:$C$246,"=139")</f>
        <v>0</v>
      </c>
      <c r="E203">
        <f>COUNTIFS(data!S$2:S$246,"&gt;0",data!$C$2:$C$246,"=139")</f>
        <v>1</v>
      </c>
      <c r="F203">
        <f>COUNTIFS(data!T$2:T$246,"&gt;0",data!$C$2:$C$246,"=139")</f>
        <v>0</v>
      </c>
      <c r="G203">
        <f>COUNTIFS(data!U$2:U$246,"&gt;0",data!$C$2:$C$246,"=139")</f>
        <v>1</v>
      </c>
    </row>
    <row r="204" spans="1:16" x14ac:dyDescent="0.25">
      <c r="A204">
        <v>150</v>
      </c>
      <c r="C204">
        <f>COUNTIFS(data!Q$2:Q$246,"&gt;0",data!$C$2:$C$246,"=150")</f>
        <v>2</v>
      </c>
      <c r="D204">
        <f>COUNTIFS(data!R$2:R$246,"&gt;0",data!$C$2:$C$246,"=150")</f>
        <v>5</v>
      </c>
      <c r="E204">
        <f>COUNTIFS(data!S$2:S$246,"&gt;0",data!$C$2:$C$246,"=150")</f>
        <v>2</v>
      </c>
      <c r="F204">
        <f>COUNTIFS(data!T$2:T$246,"&gt;0",data!$C$2:$C$246,"=150")</f>
        <v>6</v>
      </c>
      <c r="G204">
        <f>COUNTIFS(data!U$2:U$246,"&gt;0",data!$C$2:$C$246,"=150")</f>
        <v>6</v>
      </c>
    </row>
    <row r="205" spans="1:16" x14ac:dyDescent="0.25">
      <c r="A205">
        <v>157</v>
      </c>
      <c r="C205">
        <f>COUNTIFS(data!Q$2:Q$246,"&gt;0",data!$C$2:$C$246,"=157")</f>
        <v>1</v>
      </c>
      <c r="D205">
        <f>COUNTIFS(data!R$2:R$246,"&gt;0",data!$C$2:$C$246,"=157")</f>
        <v>6</v>
      </c>
      <c r="E205">
        <f>COUNTIFS(data!S$2:S$246,"&gt;0",data!$C$2:$C$246,"=157")</f>
        <v>3</v>
      </c>
      <c r="F205">
        <f>COUNTIFS(data!T$2:T$246,"&gt;0",data!$C$2:$C$246,"=157")</f>
        <v>0</v>
      </c>
      <c r="G205">
        <f>COUNTIFS(data!U$2:U$246,"&gt;0",data!$C$2:$C$246,"=157")</f>
        <v>0</v>
      </c>
    </row>
    <row r="207" spans="1:16" x14ac:dyDescent="0.25">
      <c r="A207" t="s">
        <v>0</v>
      </c>
      <c r="C207">
        <v>-2</v>
      </c>
      <c r="D207">
        <v>-1</v>
      </c>
      <c r="E207">
        <v>0</v>
      </c>
      <c r="F207">
        <v>1</v>
      </c>
      <c r="G207">
        <v>2</v>
      </c>
      <c r="H207">
        <v>3</v>
      </c>
      <c r="I207">
        <v>4</v>
      </c>
      <c r="J207">
        <v>5</v>
      </c>
      <c r="K207">
        <v>6</v>
      </c>
      <c r="L207">
        <v>7</v>
      </c>
      <c r="M207">
        <v>8</v>
      </c>
      <c r="N207">
        <v>9</v>
      </c>
      <c r="O207">
        <v>10</v>
      </c>
    </row>
    <row r="208" spans="1:16" x14ac:dyDescent="0.25">
      <c r="A208">
        <v>139</v>
      </c>
      <c r="C208">
        <f>COUNTIFS(data!$N$2:$N$246,"=-2",data!$C$2:$C$246,"=139")</f>
        <v>0</v>
      </c>
      <c r="D208">
        <f>COUNTIFS(data!$N$2:$N$246,"=-1",data!$C$2:$C$246,"=139")</f>
        <v>2</v>
      </c>
      <c r="E208">
        <f>COUNTIFS(data!$N$2:$N$246,"=0",data!$C$2:$C$246,"=139")</f>
        <v>21</v>
      </c>
      <c r="F208">
        <f>COUNTIFS(data!$N$2:$N$246,"=1",data!$C$2:$C$246,"=139")</f>
        <v>15</v>
      </c>
      <c r="G208">
        <f>COUNTIFS(data!$N$2:$N$246,"=2",data!$C$2:$C$246,"=139")</f>
        <v>10</v>
      </c>
      <c r="H208">
        <f>COUNTIFS(data!$N$2:$N$246,"=3",data!$C$2:$C$246,"=139")</f>
        <v>3</v>
      </c>
      <c r="I208">
        <f>COUNTIFS(data!$N$2:$N$246,"=4",data!$C$2:$C$246,"=139")</f>
        <v>5</v>
      </c>
      <c r="J208">
        <f>COUNTIFS(data!$N$2:$N$246,"=5",data!$C$2:$C$246,"=139")</f>
        <v>6</v>
      </c>
      <c r="K208">
        <f>COUNTIFS(data!$N$2:$N$246,"=6",data!$C$2:$C$246,"=139")</f>
        <v>1</v>
      </c>
      <c r="L208">
        <f>COUNTIFS(data!$N$2:$N$246,"=7",data!$C$2:$C$246,"=139")</f>
        <v>1</v>
      </c>
      <c r="M208">
        <f>COUNTIFS(data!$N$2:$N$246,"=8",data!$C$2:$C$246,"=139")</f>
        <v>0</v>
      </c>
      <c r="N208">
        <f>COUNTIFS(data!$N$2:$N$246,"=9",data!$C$2:$C$246,"=139")</f>
        <v>1</v>
      </c>
      <c r="O208">
        <f>COUNTIFS(data!$N$2:$N$246,"=10",data!$C$2:$C$246,"=139")</f>
        <v>1</v>
      </c>
      <c r="P208">
        <f>SUM(C208:O208)</f>
        <v>66</v>
      </c>
    </row>
    <row r="209" spans="1:21" x14ac:dyDescent="0.25">
      <c r="A209">
        <v>150</v>
      </c>
      <c r="C209">
        <f>COUNTIFS(data!$N$2:$N$246,"=-2",data!$C$2:$C$246,"=150")</f>
        <v>0</v>
      </c>
      <c r="D209">
        <f>COUNTIFS(data!$N$2:$N$246,"=-1",data!$C$2:$C$246,"=150")</f>
        <v>3</v>
      </c>
      <c r="E209">
        <f>COUNTIFS(data!$N$2:$N$246,"=0",data!$C$2:$C$246,"=150")</f>
        <v>40</v>
      </c>
      <c r="F209">
        <f>COUNTIFS(data!$N$2:$N$246,"=1",data!$C$2:$C$246,"=150")</f>
        <v>13</v>
      </c>
      <c r="G209">
        <f>COUNTIFS(data!$N$2:$N$246,"=2",data!$C$2:$C$246,"=150")</f>
        <v>7</v>
      </c>
      <c r="H209">
        <f>COUNTIFS(data!$N$2:$N$246,"=3",data!$C$2:$C$246,"=150")</f>
        <v>4</v>
      </c>
      <c r="I209">
        <f>COUNTIFS(data!$N$2:$N$246,"=4",data!$C$2:$C$246,"=150")</f>
        <v>1</v>
      </c>
      <c r="J209">
        <f>COUNTIFS(data!$N$2:$N$246,"=5",data!$C$2:$C$246,"=150")</f>
        <v>1</v>
      </c>
      <c r="K209">
        <f>COUNTIFS(data!$N$2:$N$246,"=6",data!$C$2:$C$246,"=150")</f>
        <v>0</v>
      </c>
      <c r="L209">
        <f>COUNTIFS(data!$N$2:$N$246,"=7",data!$C$2:$C$246,"=150")</f>
        <v>0</v>
      </c>
      <c r="M209">
        <f>COUNTIFS(data!$N$2:$N$246,"=8",data!$C$2:$C$246,"=150")</f>
        <v>0</v>
      </c>
      <c r="N209">
        <f>COUNTIFS(data!$N$2:$N$246,"=9",data!$C$2:$C$246,"=150")</f>
        <v>1</v>
      </c>
      <c r="O209">
        <f>COUNTIFS(data!$N$2:$N$246,"=10",data!$C$2:$C$246,"=150")</f>
        <v>0</v>
      </c>
      <c r="P209">
        <f t="shared" ref="P209:P210" si="2">SUM(C209:O209)</f>
        <v>70</v>
      </c>
    </row>
    <row r="210" spans="1:21" x14ac:dyDescent="0.25">
      <c r="A210">
        <v>157</v>
      </c>
      <c r="C210">
        <f>COUNTIFS(data!$N$2:$N$246,"=-2",data!$C$2:$C$246,"=157")</f>
        <v>1</v>
      </c>
      <c r="D210">
        <f>COUNTIFS(data!$N$2:$N$246,"=-1",data!$C$2:$C$246,"=157")</f>
        <v>4</v>
      </c>
      <c r="E210">
        <f>COUNTIFS(data!$N$2:$N$246,"=0",data!$C$2:$C$246,"=157")</f>
        <v>71</v>
      </c>
      <c r="F210">
        <f>COUNTIFS(data!$N$2:$N$246,"=1",data!$C$2:$C$246,"=157")</f>
        <v>29</v>
      </c>
      <c r="G210">
        <f>COUNTIFS(data!$N$2:$N$246,"=2",data!$C$2:$C$246,"=157")</f>
        <v>4</v>
      </c>
      <c r="H210">
        <f>COUNTIFS(data!$N$2:$N$246,"=3",data!$C$2:$C$246,"=157")</f>
        <v>0</v>
      </c>
      <c r="I210">
        <f>COUNTIFS(data!$N$2:$N$246,"=4",data!$C$2:$C$246,"=157")</f>
        <v>0</v>
      </c>
      <c r="J210">
        <f>COUNTIFS(data!$N$2:$N$246,"=5",data!$C$2:$C$246,"=157")</f>
        <v>0</v>
      </c>
      <c r="K210">
        <f>COUNTIFS(data!$N$2:$N$246,"=6",data!$C$2:$C$246,"=157")</f>
        <v>0</v>
      </c>
      <c r="L210">
        <f>COUNTIFS(data!$N$2:$N$246,"=7",data!$C$2:$C$246,"=157")</f>
        <v>0</v>
      </c>
      <c r="M210">
        <f>COUNTIFS(data!$N$2:$N$246,"=8",data!$C$2:$C$246,"=157")</f>
        <v>0</v>
      </c>
      <c r="N210">
        <f>COUNTIFS(data!$N$2:$N$246,"=9",data!$C$2:$C$246,"=157")</f>
        <v>0</v>
      </c>
      <c r="O210">
        <f>COUNTIFS(data!$N$2:$N$246,"=10",data!$C$2:$C$246,"=157")</f>
        <v>0</v>
      </c>
      <c r="P210">
        <f t="shared" si="2"/>
        <v>109</v>
      </c>
    </row>
    <row r="212" spans="1:21" x14ac:dyDescent="0.25">
      <c r="A212" t="s">
        <v>1</v>
      </c>
      <c r="C212">
        <v>-2</v>
      </c>
      <c r="D212">
        <v>-1</v>
      </c>
      <c r="E212">
        <v>0</v>
      </c>
      <c r="F212">
        <v>1</v>
      </c>
      <c r="G212">
        <v>2</v>
      </c>
      <c r="H212">
        <v>3</v>
      </c>
      <c r="I212">
        <v>4</v>
      </c>
      <c r="J212">
        <v>5</v>
      </c>
      <c r="K212">
        <v>6</v>
      </c>
      <c r="L212">
        <v>7</v>
      </c>
      <c r="M212">
        <v>8</v>
      </c>
      <c r="N212">
        <v>9</v>
      </c>
      <c r="O212">
        <v>10</v>
      </c>
      <c r="P212">
        <v>11</v>
      </c>
      <c r="Q212">
        <v>12</v>
      </c>
      <c r="R212">
        <v>13</v>
      </c>
      <c r="S212">
        <v>14</v>
      </c>
      <c r="T212">
        <v>15</v>
      </c>
    </row>
    <row r="213" spans="1:21" x14ac:dyDescent="0.25">
      <c r="A213">
        <v>139</v>
      </c>
      <c r="C213">
        <f>COUNTIFS(data!$O$2:$O$246,"=-2",data!$C$2:$C$246,"=139")</f>
        <v>1</v>
      </c>
      <c r="D213">
        <f>COUNTIFS(data!$O$2:$O$246,"=-1",data!$C$2:$C$246,"=139")</f>
        <v>5</v>
      </c>
      <c r="E213">
        <f>COUNTIFS(data!$O$2:$O$246,"=0",data!$C$2:$C$246,"=139")</f>
        <v>10</v>
      </c>
      <c r="F213">
        <f>COUNTIFS(data!$O$2:$O$246,"=1",data!$C$2:$C$246,"=139")</f>
        <v>16</v>
      </c>
      <c r="G213">
        <f>COUNTIFS(data!$O$2:$O$246,"=2",data!$C$2:$C$246,"=139")</f>
        <v>8</v>
      </c>
      <c r="H213">
        <f>COUNTIFS(data!$O$2:$O$246,"=3",data!$C$2:$C$246,"=139")</f>
        <v>4</v>
      </c>
      <c r="I213">
        <f>COUNTIFS(data!$O$2:$O$246,"=4",data!$C$2:$C$246,"=139")</f>
        <v>6</v>
      </c>
      <c r="J213">
        <f>COUNTIFS(data!$O$2:$O$246,"=5",data!$C$2:$C$246,"=139")</f>
        <v>5</v>
      </c>
      <c r="K213">
        <f>COUNTIFS(data!$O$2:$O$246,"=6",data!$C$2:$C$246,"=139")</f>
        <v>3</v>
      </c>
      <c r="L213">
        <f>COUNTIFS(data!$O$2:$O$246,"=7",data!$C$2:$C$246,"=139")</f>
        <v>3</v>
      </c>
      <c r="M213">
        <f>COUNTIFS(data!$O$2:$O$246,"=8",data!$C$2:$C$246,"=139")</f>
        <v>2</v>
      </c>
      <c r="N213">
        <f>COUNTIFS(data!$O$2:$O$246,"=9",data!$C$2:$C$246,"=139")</f>
        <v>3</v>
      </c>
      <c r="O213">
        <f>COUNTIFS(data!$O$2:$O$246,"=10",data!$C$2:$C$246,"=139")</f>
        <v>0</v>
      </c>
      <c r="P213">
        <f>COUNTIFS(data!$O$2:$O$246,"=11",data!$C$2:$C$246,"=139")</f>
        <v>0</v>
      </c>
      <c r="Q213">
        <f>COUNTIFS(data!$O$2:$O$246,"=12",data!$C$2:$C$246,"=139")</f>
        <v>0</v>
      </c>
      <c r="R213">
        <f>COUNTIFS(data!$O$2:$O$246,"=13",data!$C$2:$C$246,"=139")</f>
        <v>0</v>
      </c>
      <c r="S213">
        <f>COUNTIFS(data!$O$2:$O$246,"=14",data!$C$2:$C$246,"=139")</f>
        <v>0</v>
      </c>
      <c r="T213">
        <f>COUNTIFS(data!$O$2:$O$246,"=15",data!$C$2:$C$246,"=139")</f>
        <v>0</v>
      </c>
      <c r="U213">
        <f>SUM(C213:T213)</f>
        <v>66</v>
      </c>
    </row>
    <row r="214" spans="1:21" x14ac:dyDescent="0.25">
      <c r="A214">
        <v>150</v>
      </c>
      <c r="C214">
        <f>COUNTIFS(data!$O$2:$O$246,"=-2",data!$C$2:$C$246,"=150")</f>
        <v>0</v>
      </c>
      <c r="D214">
        <f>COUNTIFS(data!$O$2:$O$246,"=-1",data!$C$2:$C$246,"=150")</f>
        <v>9</v>
      </c>
      <c r="E214">
        <f>COUNTIFS(data!$O$2:$O$246,"=0",data!$C$2:$C$246,"=150")</f>
        <v>24</v>
      </c>
      <c r="F214">
        <f>COUNTIFS(data!$O$2:$O$246,"=1",data!$C$2:$C$246,"=150")</f>
        <v>14</v>
      </c>
      <c r="G214">
        <f>COUNTIFS(data!$O$2:$O$246,"=2",data!$C$2:$C$246,"=150")</f>
        <v>7</v>
      </c>
      <c r="H214">
        <f>COUNTIFS(data!$O$2:$O$246,"=3",data!$C$2:$C$246,"=150")</f>
        <v>7</v>
      </c>
      <c r="I214">
        <f>COUNTIFS(data!$O$2:$O$246,"=4",data!$C$2:$C$246,"=150")</f>
        <v>2</v>
      </c>
      <c r="J214">
        <f>COUNTIFS(data!$O$2:$O$246,"=5",data!$C$2:$C$246,"=150")</f>
        <v>2</v>
      </c>
      <c r="K214">
        <f>COUNTIFS(data!$O$2:$O$246,"=6",data!$C$2:$C$246,"=150")</f>
        <v>1</v>
      </c>
      <c r="L214">
        <f>COUNTIFS(data!$O$2:$O$246,"=7",data!$C$2:$C$246,"=150")</f>
        <v>1</v>
      </c>
      <c r="M214">
        <f>COUNTIFS(data!$O$2:$O$246,"=8",data!$C$2:$C$246,"=150")</f>
        <v>1</v>
      </c>
      <c r="N214">
        <f>COUNTIFS(data!$O$2:$O$246,"=9",data!$C$2:$C$246,"=150")</f>
        <v>0</v>
      </c>
      <c r="O214">
        <f>COUNTIFS(data!$O$2:$O$246,"=10",data!$C$2:$C$246,"=150")</f>
        <v>1</v>
      </c>
      <c r="P214">
        <f>COUNTIFS(data!$O$2:$O$246,"=11",data!$C$2:$C$246,"=150")</f>
        <v>0</v>
      </c>
      <c r="Q214">
        <f>COUNTIFS(data!$O$2:$O$246,"=12",data!$C$2:$C$246,"=150")</f>
        <v>0</v>
      </c>
      <c r="R214">
        <f>COUNTIFS(data!$O$2:$O$246,"=13",data!$C$2:$C$246,"=150")</f>
        <v>0</v>
      </c>
      <c r="S214">
        <f>COUNTIFS(data!$O$2:$O$246,"=14",data!$C$2:$C$246,"=150")</f>
        <v>0</v>
      </c>
      <c r="T214">
        <f>COUNTIFS(data!$O$2:$O$246,"=15",data!$C$2:$C$246,"=150")</f>
        <v>1</v>
      </c>
      <c r="U214">
        <f t="shared" ref="U214:U215" si="3">SUM(C214:T214)</f>
        <v>70</v>
      </c>
    </row>
    <row r="215" spans="1:21" x14ac:dyDescent="0.25">
      <c r="A215">
        <v>157</v>
      </c>
      <c r="C215">
        <f>COUNTIFS(data!$O$2:$O$246,"=-2",data!$C$2:$C$246,"=157")</f>
        <v>1</v>
      </c>
      <c r="D215">
        <f>COUNTIFS(data!$O$2:$O$246,"=-1",data!$C$2:$C$246,"=157")</f>
        <v>1</v>
      </c>
      <c r="E215">
        <f>COUNTIFS(data!$O$2:$O$246,"=0",data!$C$2:$C$246,"=157")</f>
        <v>11</v>
      </c>
      <c r="F215">
        <f>COUNTIFS(data!$O$2:$O$246,"=1",data!$C$2:$C$246,"=157")</f>
        <v>22</v>
      </c>
      <c r="G215">
        <f>COUNTIFS(data!$O$2:$O$246,"=2",data!$C$2:$C$246,"=157")</f>
        <v>25</v>
      </c>
      <c r="H215">
        <f>COUNTIFS(data!$O$2:$O$246,"=3",data!$C$2:$C$246,"=157")</f>
        <v>20</v>
      </c>
      <c r="I215">
        <f>COUNTIFS(data!$O$2:$O$246,"=4",data!$C$2:$C$246,"=157")</f>
        <v>12</v>
      </c>
      <c r="J215">
        <f>COUNTIFS(data!$O$2:$O$246,"=5",data!$C$2:$C$246,"=157")</f>
        <v>8</v>
      </c>
      <c r="K215">
        <f>COUNTIFS(data!$O$2:$O$246,"=6",data!$C$2:$C$246,"=157")</f>
        <v>4</v>
      </c>
      <c r="L215">
        <f>COUNTIFS(data!$O$2:$O$246,"=7",data!$C$2:$C$246,"=157")</f>
        <v>2</v>
      </c>
      <c r="M215">
        <f>COUNTIFS(data!$O$2:$O$246,"=8",data!$C$2:$C$246,"=157")</f>
        <v>2</v>
      </c>
      <c r="N215">
        <f>COUNTIFS(data!$O$2:$O$246,"=9",data!$C$2:$C$246,"=157")</f>
        <v>0</v>
      </c>
      <c r="O215">
        <f>COUNTIFS(data!$O$2:$O$246,"=10",data!$C$2:$C$246,"=157")</f>
        <v>0</v>
      </c>
      <c r="P215">
        <f>COUNTIFS(data!$O$2:$O$246,"=11",data!$C$2:$C$246,"=157")</f>
        <v>0</v>
      </c>
      <c r="Q215">
        <f>COUNTIFS(data!$O$2:$O$246,"=12",data!$C$2:$C$246,"=157")</f>
        <v>0</v>
      </c>
      <c r="R215">
        <f>COUNTIFS(data!$O$2:$O$246,"=13",data!$C$2:$C$246,"=157")</f>
        <v>1</v>
      </c>
      <c r="S215">
        <f>COUNTIFS(data!$O$2:$O$246,"=14",data!$C$2:$C$246,"=157")</f>
        <v>0</v>
      </c>
      <c r="T215">
        <f>COUNTIFS(data!$O$2:$O$246,"=15",data!$C$2:$C$246,"=157")</f>
        <v>0</v>
      </c>
      <c r="U215">
        <f t="shared" si="3"/>
        <v>109</v>
      </c>
    </row>
    <row r="217" spans="1:21" x14ac:dyDescent="0.25">
      <c r="A217" t="s">
        <v>79</v>
      </c>
      <c r="C217">
        <v>-2</v>
      </c>
      <c r="D217">
        <v>-1</v>
      </c>
      <c r="E217">
        <v>0</v>
      </c>
      <c r="F217">
        <v>1</v>
      </c>
      <c r="G217">
        <v>2</v>
      </c>
      <c r="H217">
        <v>3</v>
      </c>
      <c r="I217">
        <v>4</v>
      </c>
      <c r="J217">
        <v>5</v>
      </c>
      <c r="K217">
        <v>6</v>
      </c>
      <c r="L217">
        <v>7</v>
      </c>
      <c r="M217">
        <v>8</v>
      </c>
      <c r="N217">
        <v>9</v>
      </c>
      <c r="O217">
        <v>10</v>
      </c>
      <c r="P217">
        <v>11</v>
      </c>
      <c r="Q217">
        <v>12</v>
      </c>
      <c r="R217">
        <v>13</v>
      </c>
      <c r="S217">
        <v>14</v>
      </c>
      <c r="T217">
        <v>15</v>
      </c>
    </row>
    <row r="218" spans="1:21" x14ac:dyDescent="0.25">
      <c r="A218">
        <v>139</v>
      </c>
      <c r="C218">
        <f>COUNTIFS(data!$P$2:$P$246,"=-2",data!$C$2:$C$246,"=139")</f>
        <v>2</v>
      </c>
      <c r="D218">
        <f>COUNTIFS(data!$P$2:$P$246,"=-1",data!$C$2:$C$246,"=139")</f>
        <v>12</v>
      </c>
      <c r="E218">
        <f>COUNTIFS(data!$P$2:$P$246,"=0",data!$C$2:$C$246,"=139")</f>
        <v>21</v>
      </c>
      <c r="F218">
        <f>COUNTIFS(data!$P$2:$P$246,"=1",data!$C$2:$C$246,"=139")</f>
        <v>13</v>
      </c>
      <c r="G218">
        <f>COUNTIFS(data!$P$2:$P$246,"=2",data!$C$2:$C$246,"=139")</f>
        <v>11</v>
      </c>
      <c r="H218">
        <f>COUNTIFS(data!$P$2:$P$246,"=3",data!$C$2:$C$246,"=139")</f>
        <v>4</v>
      </c>
      <c r="I218">
        <f>COUNTIFS(data!$P$2:$P$246,"=4",data!$C$2:$C$246,"=139")</f>
        <v>2</v>
      </c>
      <c r="J218">
        <f>COUNTIFS(data!$P$2:$P$246,"=5",data!$C$2:$C$246,"=139")</f>
        <v>1</v>
      </c>
      <c r="K218">
        <f>COUNTIFS(data!$P$2:$P$246,"=6",data!$C$2:$C$246,"=139")</f>
        <v>0</v>
      </c>
      <c r="L218">
        <f>COUNTIFS(data!$P$2:$P$246,"=7",data!$C$2:$C$246,"=139")</f>
        <v>0</v>
      </c>
      <c r="M218">
        <f>COUNTIFS(data!$P$2:$P$246,"=8",data!$C$2:$C$246,"=139")</f>
        <v>0</v>
      </c>
      <c r="N218">
        <f>COUNTIFS(data!$P$2:$P$246,"=9",data!$C$2:$C$246,"=139")</f>
        <v>0</v>
      </c>
      <c r="O218">
        <f>COUNTIFS(data!$P$2:$P$246,"=10",data!$C$2:$C$246,"=139")</f>
        <v>0</v>
      </c>
      <c r="P218">
        <f>COUNTIFS(data!$P$2:$P$246,"=11",data!$C$2:$C$246,"=139")</f>
        <v>0</v>
      </c>
      <c r="Q218">
        <f>COUNTIFS(data!$P$2:$P$246,"=12",data!$C$2:$C$246,"=139")</f>
        <v>0</v>
      </c>
      <c r="R218">
        <f>COUNTIFS(data!$P$2:$P$246,"=13",data!$C$2:$C$246,"=139")</f>
        <v>0</v>
      </c>
      <c r="S218">
        <f>COUNTIFS(data!$P$2:$P$246,"=14",data!$C$2:$C$246,"=139")</f>
        <v>0</v>
      </c>
      <c r="T218">
        <f>COUNTIFS(data!$P$2:$P$246,"=15",data!$C$2:$C$246,"=139")</f>
        <v>0</v>
      </c>
      <c r="U218">
        <f>SUM(C218:T218)</f>
        <v>66</v>
      </c>
    </row>
    <row r="219" spans="1:21" x14ac:dyDescent="0.25">
      <c r="A219">
        <v>150</v>
      </c>
      <c r="C219">
        <f>COUNTIFS(data!$P$2:$P$246,"=-2",data!$C$2:$C$246,"=150")</f>
        <v>2</v>
      </c>
      <c r="D219">
        <f>COUNTIFS(data!$P$2:$P$246,"=-1",data!$C$2:$C$246,"=150")</f>
        <v>13</v>
      </c>
      <c r="E219">
        <f>COUNTIFS(data!$P$2:$P$246,"=0",data!$C$2:$C$246,"=150")</f>
        <v>22</v>
      </c>
      <c r="F219">
        <f>COUNTIFS(data!$P$2:$P$246,"=1",data!$C$2:$C$246,"=150")</f>
        <v>21</v>
      </c>
      <c r="G219">
        <f>COUNTIFS(data!$P$2:$P$246,"=2",data!$C$2:$C$246,"=150")</f>
        <v>6</v>
      </c>
      <c r="H219">
        <f>COUNTIFS(data!$P$2:$P$246,"=3",data!$C$2:$C$246,"=150")</f>
        <v>2</v>
      </c>
      <c r="I219">
        <f>COUNTIFS(data!$P$2:$P$246,"=4",data!$C$2:$C$246,"=150")</f>
        <v>2</v>
      </c>
      <c r="J219">
        <f>COUNTIFS(data!$P$2:$P$246,"=5",data!$C$2:$C$246,"=150")</f>
        <v>1</v>
      </c>
      <c r="K219">
        <f>COUNTIFS(data!$P$2:$P$246,"=6",data!$C$2:$C$246,"=150")</f>
        <v>0</v>
      </c>
      <c r="L219">
        <f>COUNTIFS(data!$P$2:$P$246,"=7",data!$C$2:$C$246,"=150")</f>
        <v>0</v>
      </c>
      <c r="M219">
        <f>COUNTIFS(data!$P$2:$P$246,"=8",data!$C$2:$C$246,"=150")</f>
        <v>0</v>
      </c>
      <c r="N219">
        <f>COUNTIFS(data!$P$2:$P$246,"=9",data!$C$2:$C$246,"=150")</f>
        <v>0</v>
      </c>
      <c r="O219">
        <f>COUNTIFS(data!$P$2:$P$246,"=10",data!$C$2:$C$246,"=150")</f>
        <v>0</v>
      </c>
      <c r="P219">
        <f>COUNTIFS(data!$P$2:$P$246,"=11",data!$C$2:$C$246,"=150")</f>
        <v>0</v>
      </c>
      <c r="Q219">
        <f>COUNTIFS(data!$P$2:$P$246,"=12",data!$C$2:$C$246,"=150")</f>
        <v>0</v>
      </c>
      <c r="R219">
        <f>COUNTIFS(data!$P$2:$P$246,"=13",data!$C$2:$C$246,"=150")</f>
        <v>0</v>
      </c>
      <c r="S219">
        <f>COUNTIFS(data!$P$2:$P$246,"=14",data!$C$2:$C$246,"=150")</f>
        <v>0</v>
      </c>
      <c r="T219">
        <f>COUNTIFS(data!$P$2:$P$246,"=15",data!$C$2:$C$246,"=150")</f>
        <v>1</v>
      </c>
      <c r="U219">
        <f t="shared" ref="U219:U220" si="4">SUM(C219:T219)</f>
        <v>70</v>
      </c>
    </row>
    <row r="220" spans="1:21" x14ac:dyDescent="0.25">
      <c r="A220">
        <v>157</v>
      </c>
      <c r="C220">
        <f>COUNTIFS(data!$P$2:$P$246,"=-2",data!$C$2:$C$246,"=157")</f>
        <v>0</v>
      </c>
      <c r="D220">
        <f>COUNTIFS(data!$P$2:$P$246,"=-1",data!$C$2:$C$246,"=157")</f>
        <v>3</v>
      </c>
      <c r="E220">
        <f>COUNTIFS(data!$P$2:$P$246,"=0",data!$C$2:$C$246,"=157")</f>
        <v>14</v>
      </c>
      <c r="F220">
        <f>COUNTIFS(data!$P$2:$P$246,"=1",data!$C$2:$C$246,"=157")</f>
        <v>20</v>
      </c>
      <c r="G220">
        <f>COUNTIFS(data!$P$2:$P$246,"=2",data!$C$2:$C$246,"=157")</f>
        <v>28</v>
      </c>
      <c r="H220">
        <f>COUNTIFS(data!$P$2:$P$246,"=3",data!$C$2:$C$246,"=157")</f>
        <v>22</v>
      </c>
      <c r="I220">
        <f>COUNTIFS(data!$P$2:$P$246,"=4",data!$C$2:$C$246,"=157")</f>
        <v>10</v>
      </c>
      <c r="J220">
        <f>COUNTIFS(data!$P$2:$P$246,"=5",data!$C$2:$C$246,"=157")</f>
        <v>8</v>
      </c>
      <c r="K220">
        <f>COUNTIFS(data!$P$2:$P$246,"=6",data!$C$2:$C$246,"=157")</f>
        <v>1</v>
      </c>
      <c r="L220">
        <f>COUNTIFS(data!$P$2:$P$246,"=7",data!$C$2:$C$246,"=157")</f>
        <v>1</v>
      </c>
      <c r="M220">
        <f>COUNTIFS(data!$P$2:$P$246,"=8",data!$C$2:$C$246,"=157")</f>
        <v>1</v>
      </c>
      <c r="N220">
        <f>COUNTIFS(data!$P$2:$P$246,"=9",data!$C$2:$C$246,"=157")</f>
        <v>0</v>
      </c>
      <c r="O220">
        <f>COUNTIFS(data!$P$2:$P$246,"=10",data!$C$2:$C$246,"=157")</f>
        <v>0</v>
      </c>
      <c r="P220">
        <f>COUNTIFS(data!$P$2:$P$246,"=11",data!$C$2:$C$246,"=157")</f>
        <v>0</v>
      </c>
      <c r="Q220">
        <f>COUNTIFS(data!$P$2:$P$246,"=12",data!$C$2:$C$246,"=157")</f>
        <v>0</v>
      </c>
      <c r="R220">
        <f>COUNTIFS(data!$P$2:$P$246,"=13",data!$C$2:$C$246,"=157")</f>
        <v>1</v>
      </c>
      <c r="S220">
        <f>COUNTIFS(data!$P$2:$P$246,"=14",data!$C$2:$C$246,"=157")</f>
        <v>0</v>
      </c>
      <c r="T220">
        <f>COUNTIFS(data!$P$2:$P$246,"=15",data!$C$2:$C$246,"=157")</f>
        <v>0</v>
      </c>
      <c r="U220">
        <f t="shared" si="4"/>
        <v>109</v>
      </c>
    </row>
    <row r="222" spans="1:21" x14ac:dyDescent="0.25">
      <c r="A222" t="s">
        <v>77</v>
      </c>
      <c r="C222">
        <v>-2</v>
      </c>
      <c r="D222">
        <v>-1</v>
      </c>
      <c r="E222">
        <v>0</v>
      </c>
      <c r="F222">
        <v>1</v>
      </c>
      <c r="G222">
        <v>2</v>
      </c>
      <c r="H222">
        <v>3</v>
      </c>
      <c r="I222">
        <v>4</v>
      </c>
      <c r="J222">
        <v>5</v>
      </c>
      <c r="K222">
        <v>6</v>
      </c>
      <c r="L222">
        <v>7</v>
      </c>
      <c r="M222">
        <v>8</v>
      </c>
      <c r="N222">
        <v>9</v>
      </c>
      <c r="O222">
        <v>10</v>
      </c>
    </row>
    <row r="223" spans="1:21" x14ac:dyDescent="0.25">
      <c r="A223">
        <v>139</v>
      </c>
      <c r="C223">
        <f>C208/$P208</f>
        <v>0</v>
      </c>
      <c r="D223">
        <f t="shared" ref="D223:O223" si="5">D208/$P208</f>
        <v>3.0303030303030304E-2</v>
      </c>
      <c r="E223">
        <f t="shared" si="5"/>
        <v>0.31818181818181818</v>
      </c>
      <c r="F223">
        <f t="shared" si="5"/>
        <v>0.22727272727272727</v>
      </c>
      <c r="G223">
        <f t="shared" si="5"/>
        <v>0.15151515151515152</v>
      </c>
      <c r="H223">
        <f t="shared" si="5"/>
        <v>4.5454545454545456E-2</v>
      </c>
      <c r="I223">
        <f t="shared" si="5"/>
        <v>7.575757575757576E-2</v>
      </c>
      <c r="J223">
        <f t="shared" si="5"/>
        <v>9.0909090909090912E-2</v>
      </c>
      <c r="K223">
        <f t="shared" si="5"/>
        <v>1.5151515151515152E-2</v>
      </c>
      <c r="L223">
        <f t="shared" si="5"/>
        <v>1.5151515151515152E-2</v>
      </c>
      <c r="M223">
        <f t="shared" si="5"/>
        <v>0</v>
      </c>
      <c r="N223">
        <f t="shared" si="5"/>
        <v>1.5151515151515152E-2</v>
      </c>
      <c r="O223">
        <f t="shared" si="5"/>
        <v>1.5151515151515152E-2</v>
      </c>
    </row>
    <row r="224" spans="1:21" x14ac:dyDescent="0.25">
      <c r="A224">
        <v>150</v>
      </c>
      <c r="C224">
        <f t="shared" ref="C224:O224" si="6">C209/$P209</f>
        <v>0</v>
      </c>
      <c r="D224">
        <f t="shared" si="6"/>
        <v>4.2857142857142858E-2</v>
      </c>
      <c r="E224">
        <f t="shared" si="6"/>
        <v>0.5714285714285714</v>
      </c>
      <c r="F224">
        <f t="shared" si="6"/>
        <v>0.18571428571428572</v>
      </c>
      <c r="G224">
        <f t="shared" si="6"/>
        <v>0.1</v>
      </c>
      <c r="H224">
        <f t="shared" si="6"/>
        <v>5.7142857142857141E-2</v>
      </c>
      <c r="I224">
        <f t="shared" si="6"/>
        <v>1.4285714285714285E-2</v>
      </c>
      <c r="J224">
        <f t="shared" si="6"/>
        <v>1.4285714285714285E-2</v>
      </c>
      <c r="K224">
        <f t="shared" si="6"/>
        <v>0</v>
      </c>
      <c r="L224">
        <f t="shared" si="6"/>
        <v>0</v>
      </c>
      <c r="M224">
        <f t="shared" si="6"/>
        <v>0</v>
      </c>
      <c r="N224">
        <f t="shared" si="6"/>
        <v>1.4285714285714285E-2</v>
      </c>
      <c r="O224">
        <f t="shared" si="6"/>
        <v>0</v>
      </c>
    </row>
    <row r="225" spans="1:20" x14ac:dyDescent="0.25">
      <c r="A225">
        <v>157</v>
      </c>
      <c r="C225">
        <f t="shared" ref="C225:O225" si="7">C210/$P210</f>
        <v>9.1743119266055051E-3</v>
      </c>
      <c r="D225">
        <f t="shared" si="7"/>
        <v>3.669724770642202E-2</v>
      </c>
      <c r="E225">
        <f t="shared" si="7"/>
        <v>0.65137614678899081</v>
      </c>
      <c r="F225">
        <f t="shared" si="7"/>
        <v>0.26605504587155965</v>
      </c>
      <c r="G225">
        <f t="shared" si="7"/>
        <v>3.669724770642202E-2</v>
      </c>
      <c r="H225">
        <f t="shared" si="7"/>
        <v>0</v>
      </c>
      <c r="I225">
        <f t="shared" si="7"/>
        <v>0</v>
      </c>
      <c r="J225">
        <f t="shared" si="7"/>
        <v>0</v>
      </c>
      <c r="K225">
        <f t="shared" si="7"/>
        <v>0</v>
      </c>
      <c r="L225">
        <f t="shared" si="7"/>
        <v>0</v>
      </c>
      <c r="M225">
        <f t="shared" si="7"/>
        <v>0</v>
      </c>
      <c r="N225">
        <f t="shared" si="7"/>
        <v>0</v>
      </c>
      <c r="O225">
        <f t="shared" si="7"/>
        <v>0</v>
      </c>
    </row>
    <row r="227" spans="1:20" x14ac:dyDescent="0.25">
      <c r="A227" t="s">
        <v>78</v>
      </c>
      <c r="C227">
        <v>-2</v>
      </c>
      <c r="D227">
        <v>-1</v>
      </c>
      <c r="E227">
        <v>0</v>
      </c>
      <c r="F227">
        <v>1</v>
      </c>
      <c r="G227">
        <v>2</v>
      </c>
      <c r="H227">
        <v>3</v>
      </c>
      <c r="I227">
        <v>4</v>
      </c>
      <c r="J227">
        <v>5</v>
      </c>
      <c r="K227">
        <v>6</v>
      </c>
      <c r="L227">
        <v>7</v>
      </c>
      <c r="M227">
        <v>8</v>
      </c>
      <c r="N227">
        <v>9</v>
      </c>
      <c r="O227">
        <v>10</v>
      </c>
      <c r="P227">
        <v>11</v>
      </c>
      <c r="Q227">
        <v>12</v>
      </c>
      <c r="R227">
        <v>13</v>
      </c>
      <c r="S227">
        <v>14</v>
      </c>
      <c r="T227">
        <v>15</v>
      </c>
    </row>
    <row r="228" spans="1:20" x14ac:dyDescent="0.25">
      <c r="A228">
        <v>139</v>
      </c>
      <c r="C228">
        <f>C213/$U213</f>
        <v>1.5151515151515152E-2</v>
      </c>
      <c r="D228">
        <f t="shared" ref="D228:T228" si="8">D213/$U213</f>
        <v>7.575757575757576E-2</v>
      </c>
      <c r="E228">
        <f t="shared" si="8"/>
        <v>0.15151515151515152</v>
      </c>
      <c r="F228">
        <f t="shared" si="8"/>
        <v>0.24242424242424243</v>
      </c>
      <c r="G228">
        <f t="shared" si="8"/>
        <v>0.12121212121212122</v>
      </c>
      <c r="H228">
        <f t="shared" si="8"/>
        <v>6.0606060606060608E-2</v>
      </c>
      <c r="I228">
        <f t="shared" si="8"/>
        <v>9.0909090909090912E-2</v>
      </c>
      <c r="J228">
        <f t="shared" si="8"/>
        <v>7.575757575757576E-2</v>
      </c>
      <c r="K228">
        <f t="shared" si="8"/>
        <v>4.5454545454545456E-2</v>
      </c>
      <c r="L228">
        <f t="shared" si="8"/>
        <v>4.5454545454545456E-2</v>
      </c>
      <c r="M228">
        <f t="shared" si="8"/>
        <v>3.0303030303030304E-2</v>
      </c>
      <c r="N228">
        <f t="shared" si="8"/>
        <v>4.5454545454545456E-2</v>
      </c>
      <c r="O228">
        <f t="shared" si="8"/>
        <v>0</v>
      </c>
      <c r="P228">
        <f t="shared" si="8"/>
        <v>0</v>
      </c>
      <c r="Q228">
        <f t="shared" si="8"/>
        <v>0</v>
      </c>
      <c r="R228">
        <f t="shared" si="8"/>
        <v>0</v>
      </c>
      <c r="S228">
        <f t="shared" si="8"/>
        <v>0</v>
      </c>
      <c r="T228">
        <f t="shared" si="8"/>
        <v>0</v>
      </c>
    </row>
    <row r="229" spans="1:20" x14ac:dyDescent="0.25">
      <c r="A229">
        <v>150</v>
      </c>
      <c r="C229">
        <f t="shared" ref="C229:T229" si="9">C214/$U214</f>
        <v>0</v>
      </c>
      <c r="D229">
        <f t="shared" si="9"/>
        <v>0.12857142857142856</v>
      </c>
      <c r="E229">
        <f t="shared" si="9"/>
        <v>0.34285714285714286</v>
      </c>
      <c r="F229">
        <f t="shared" si="9"/>
        <v>0.2</v>
      </c>
      <c r="G229">
        <f t="shared" si="9"/>
        <v>0.1</v>
      </c>
      <c r="H229">
        <f t="shared" si="9"/>
        <v>0.1</v>
      </c>
      <c r="I229">
        <f t="shared" si="9"/>
        <v>2.8571428571428571E-2</v>
      </c>
      <c r="J229">
        <f t="shared" si="9"/>
        <v>2.8571428571428571E-2</v>
      </c>
      <c r="K229">
        <f t="shared" si="9"/>
        <v>1.4285714285714285E-2</v>
      </c>
      <c r="L229">
        <f t="shared" si="9"/>
        <v>1.4285714285714285E-2</v>
      </c>
      <c r="M229">
        <f t="shared" si="9"/>
        <v>1.4285714285714285E-2</v>
      </c>
      <c r="N229">
        <f t="shared" si="9"/>
        <v>0</v>
      </c>
      <c r="O229">
        <f t="shared" si="9"/>
        <v>1.4285714285714285E-2</v>
      </c>
      <c r="P229">
        <f t="shared" si="9"/>
        <v>0</v>
      </c>
      <c r="Q229">
        <f t="shared" si="9"/>
        <v>0</v>
      </c>
      <c r="R229">
        <f t="shared" si="9"/>
        <v>0</v>
      </c>
      <c r="S229">
        <f t="shared" si="9"/>
        <v>0</v>
      </c>
      <c r="T229">
        <f t="shared" si="9"/>
        <v>1.4285714285714285E-2</v>
      </c>
    </row>
    <row r="230" spans="1:20" x14ac:dyDescent="0.25">
      <c r="A230">
        <v>157</v>
      </c>
      <c r="C230">
        <f t="shared" ref="C230:T230" si="10">C215/$U215</f>
        <v>9.1743119266055051E-3</v>
      </c>
      <c r="D230">
        <f t="shared" si="10"/>
        <v>9.1743119266055051E-3</v>
      </c>
      <c r="E230">
        <f t="shared" si="10"/>
        <v>0.10091743119266056</v>
      </c>
      <c r="F230">
        <f t="shared" si="10"/>
        <v>0.20183486238532111</v>
      </c>
      <c r="G230">
        <f t="shared" si="10"/>
        <v>0.22935779816513763</v>
      </c>
      <c r="H230">
        <f t="shared" si="10"/>
        <v>0.1834862385321101</v>
      </c>
      <c r="I230">
        <f t="shared" si="10"/>
        <v>0.11009174311926606</v>
      </c>
      <c r="J230">
        <f t="shared" si="10"/>
        <v>7.3394495412844041E-2</v>
      </c>
      <c r="K230">
        <f t="shared" si="10"/>
        <v>3.669724770642202E-2</v>
      </c>
      <c r="L230">
        <f t="shared" si="10"/>
        <v>1.834862385321101E-2</v>
      </c>
      <c r="M230">
        <f t="shared" si="10"/>
        <v>1.834862385321101E-2</v>
      </c>
      <c r="N230">
        <f t="shared" si="10"/>
        <v>0</v>
      </c>
      <c r="O230">
        <f t="shared" si="10"/>
        <v>0</v>
      </c>
      <c r="P230">
        <f t="shared" si="10"/>
        <v>0</v>
      </c>
      <c r="Q230">
        <f t="shared" si="10"/>
        <v>0</v>
      </c>
      <c r="R230">
        <f t="shared" si="10"/>
        <v>9.1743119266055051E-3</v>
      </c>
      <c r="S230">
        <f t="shared" si="10"/>
        <v>0</v>
      </c>
      <c r="T230">
        <f t="shared" si="10"/>
        <v>0</v>
      </c>
    </row>
    <row r="232" spans="1:20" x14ac:dyDescent="0.25">
      <c r="A232" t="s">
        <v>80</v>
      </c>
      <c r="C232">
        <v>-2</v>
      </c>
      <c r="D232">
        <v>-1</v>
      </c>
      <c r="E232">
        <v>0</v>
      </c>
      <c r="F232">
        <v>1</v>
      </c>
      <c r="G232">
        <v>2</v>
      </c>
      <c r="H232">
        <v>3</v>
      </c>
      <c r="I232">
        <v>4</v>
      </c>
      <c r="J232">
        <v>5</v>
      </c>
      <c r="K232">
        <v>6</v>
      </c>
      <c r="L232">
        <v>7</v>
      </c>
      <c r="M232">
        <v>8</v>
      </c>
      <c r="N232">
        <v>9</v>
      </c>
      <c r="O232">
        <v>10</v>
      </c>
      <c r="P232">
        <v>11</v>
      </c>
      <c r="Q232">
        <v>12</v>
      </c>
      <c r="R232">
        <v>13</v>
      </c>
      <c r="S232">
        <v>14</v>
      </c>
      <c r="T232">
        <v>15</v>
      </c>
    </row>
    <row r="233" spans="1:20" x14ac:dyDescent="0.25">
      <c r="A233">
        <v>139</v>
      </c>
      <c r="C233">
        <f>C218/$U218</f>
        <v>3.0303030303030304E-2</v>
      </c>
      <c r="D233">
        <f t="shared" ref="D233:T233" si="11">D218/$U218</f>
        <v>0.18181818181818182</v>
      </c>
      <c r="E233">
        <f t="shared" si="11"/>
        <v>0.31818181818181818</v>
      </c>
      <c r="F233">
        <f t="shared" si="11"/>
        <v>0.19696969696969696</v>
      </c>
      <c r="G233">
        <f t="shared" si="11"/>
        <v>0.16666666666666666</v>
      </c>
      <c r="H233">
        <f t="shared" si="11"/>
        <v>6.0606060606060608E-2</v>
      </c>
      <c r="I233">
        <f t="shared" si="11"/>
        <v>3.0303030303030304E-2</v>
      </c>
      <c r="J233">
        <f t="shared" si="11"/>
        <v>1.5151515151515152E-2</v>
      </c>
      <c r="K233">
        <f t="shared" si="11"/>
        <v>0</v>
      </c>
      <c r="L233">
        <f t="shared" si="11"/>
        <v>0</v>
      </c>
      <c r="M233">
        <f t="shared" si="11"/>
        <v>0</v>
      </c>
      <c r="N233">
        <f t="shared" si="11"/>
        <v>0</v>
      </c>
      <c r="O233">
        <f t="shared" si="11"/>
        <v>0</v>
      </c>
      <c r="P233">
        <f t="shared" si="11"/>
        <v>0</v>
      </c>
      <c r="Q233">
        <f t="shared" si="11"/>
        <v>0</v>
      </c>
      <c r="R233">
        <f t="shared" si="11"/>
        <v>0</v>
      </c>
      <c r="S233">
        <f t="shared" si="11"/>
        <v>0</v>
      </c>
      <c r="T233">
        <f t="shared" si="11"/>
        <v>0</v>
      </c>
    </row>
    <row r="234" spans="1:20" x14ac:dyDescent="0.25">
      <c r="A234">
        <v>150</v>
      </c>
      <c r="C234">
        <f t="shared" ref="C234:T234" si="12">C219/$U219</f>
        <v>2.8571428571428571E-2</v>
      </c>
      <c r="D234">
        <f t="shared" si="12"/>
        <v>0.18571428571428572</v>
      </c>
      <c r="E234">
        <f t="shared" si="12"/>
        <v>0.31428571428571428</v>
      </c>
      <c r="F234">
        <f t="shared" si="12"/>
        <v>0.3</v>
      </c>
      <c r="G234">
        <f t="shared" si="12"/>
        <v>8.5714285714285715E-2</v>
      </c>
      <c r="H234">
        <f t="shared" si="12"/>
        <v>2.8571428571428571E-2</v>
      </c>
      <c r="I234">
        <f t="shared" si="12"/>
        <v>2.8571428571428571E-2</v>
      </c>
      <c r="J234">
        <f t="shared" si="12"/>
        <v>1.4285714285714285E-2</v>
      </c>
      <c r="K234">
        <f t="shared" si="12"/>
        <v>0</v>
      </c>
      <c r="L234">
        <f t="shared" si="12"/>
        <v>0</v>
      </c>
      <c r="M234">
        <f t="shared" si="12"/>
        <v>0</v>
      </c>
      <c r="N234">
        <f t="shared" si="12"/>
        <v>0</v>
      </c>
      <c r="O234">
        <f t="shared" si="12"/>
        <v>0</v>
      </c>
      <c r="P234">
        <f t="shared" si="12"/>
        <v>0</v>
      </c>
      <c r="Q234">
        <f t="shared" si="12"/>
        <v>0</v>
      </c>
      <c r="R234">
        <f t="shared" si="12"/>
        <v>0</v>
      </c>
      <c r="S234">
        <f t="shared" si="12"/>
        <v>0</v>
      </c>
      <c r="T234">
        <f t="shared" si="12"/>
        <v>1.4285714285714285E-2</v>
      </c>
    </row>
    <row r="235" spans="1:20" x14ac:dyDescent="0.25">
      <c r="A235">
        <v>157</v>
      </c>
      <c r="C235">
        <f t="shared" ref="C235:T235" si="13">C220/$U220</f>
        <v>0</v>
      </c>
      <c r="D235">
        <f t="shared" si="13"/>
        <v>2.7522935779816515E-2</v>
      </c>
      <c r="E235">
        <f t="shared" si="13"/>
        <v>0.12844036697247707</v>
      </c>
      <c r="F235">
        <f t="shared" si="13"/>
        <v>0.1834862385321101</v>
      </c>
      <c r="G235">
        <f t="shared" si="13"/>
        <v>0.25688073394495414</v>
      </c>
      <c r="H235">
        <f t="shared" si="13"/>
        <v>0.20183486238532111</v>
      </c>
      <c r="I235">
        <f t="shared" si="13"/>
        <v>9.1743119266055051E-2</v>
      </c>
      <c r="J235">
        <f t="shared" si="13"/>
        <v>7.3394495412844041E-2</v>
      </c>
      <c r="K235">
        <f t="shared" si="13"/>
        <v>9.1743119266055051E-3</v>
      </c>
      <c r="L235">
        <f t="shared" si="13"/>
        <v>9.1743119266055051E-3</v>
      </c>
      <c r="M235">
        <f t="shared" si="13"/>
        <v>9.1743119266055051E-3</v>
      </c>
      <c r="N235">
        <f t="shared" si="13"/>
        <v>0</v>
      </c>
      <c r="O235">
        <f t="shared" si="13"/>
        <v>0</v>
      </c>
      <c r="P235">
        <f t="shared" si="13"/>
        <v>0</v>
      </c>
      <c r="Q235">
        <f t="shared" si="13"/>
        <v>0</v>
      </c>
      <c r="R235">
        <f t="shared" si="13"/>
        <v>9.1743119266055051E-3</v>
      </c>
      <c r="S235">
        <f t="shared" si="13"/>
        <v>0</v>
      </c>
      <c r="T235">
        <f t="shared" si="13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grafy</vt:lpstr>
      <vt:lpstr>grafy-pomoc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2018-06-05T19:14:55Z</dcterms:created>
  <dcterms:modified xsi:type="dcterms:W3CDTF">2018-12-15T22:10:38Z</dcterms:modified>
</cp:coreProperties>
</file>