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80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<sst xmlns="http://schemas.openxmlformats.org/spreadsheetml/2006/main" count="99" uniqueCount="78">
  <si>
    <t>trolejbusy</t>
  </si>
  <si>
    <t>NEW</t>
  </si>
  <si>
    <t>OLD</t>
  </si>
  <si>
    <t>počet spojů</t>
  </si>
  <si>
    <t>změna počtu spojů NEW vs OLD</t>
  </si>
  <si>
    <t>14:05 - 15:00</t>
  </si>
  <si>
    <t>14:05 - 14:30</t>
  </si>
  <si>
    <t>24 -&gt; S.</t>
  </si>
  <si>
    <t>NC Folmavská</t>
  </si>
  <si>
    <t>Garáže</t>
  </si>
  <si>
    <t>reálný počet cestujících</t>
  </si>
  <si>
    <t>zastávka</t>
  </si>
  <si>
    <t>.-&gt; pokud započítáme ty dvacet čtyřky, co jedou do Skvrňan a odlehčí lince 41old/15new, nevypadá to zdaleka tak špatně.</t>
  </si>
  <si>
    <t>Tenhle autobus poveze lidi, kteří dneska jezdí linkou 41+2. Taky bys ho měl započítat.</t>
  </si>
  <si>
    <t>počty cestujících</t>
  </si>
  <si>
    <t>nabízená kapacita</t>
  </si>
  <si>
    <t>bus 12 m</t>
  </si>
  <si>
    <t>bus 15 m</t>
  </si>
  <si>
    <t>bus 18 m</t>
  </si>
  <si>
    <t>solaris průměrně</t>
  </si>
  <si>
    <t>souhrn</t>
  </si>
  <si>
    <t>linky</t>
  </si>
  <si>
    <t>směr</t>
  </si>
  <si>
    <t>reálný počet cestujích</t>
  </si>
  <si>
    <t>přestup "4" - Bory - Slovany</t>
  </si>
  <si>
    <t>centrum</t>
  </si>
  <si>
    <t>sídliště Bory - Bory - Litice</t>
  </si>
  <si>
    <t>Tr</t>
  </si>
  <si>
    <t>24S</t>
  </si>
  <si>
    <t>kapacita vozu:</t>
  </si>
  <si>
    <t>(SU 18, 25 Tr)</t>
  </si>
  <si>
    <t>(SU 15)</t>
  </si>
  <si>
    <t>(14/21/24 Tr, Karosa, Citybus/Citelis)</t>
  </si>
  <si>
    <t>Nutno zdůraznit, že do 12-metrového vozu se vejde</t>
  </si>
  <si>
    <t>až 100 sardinek (testováno na linkách N2 a N3), uvedené</t>
  </si>
  <si>
    <t>hodnoty platí pro situaci, kdy lidé jedou ještě jakž takž kulturně.</t>
  </si>
  <si>
    <t>doplnění původních Honzovo tabulek</t>
  </si>
  <si>
    <t>U podtržených spojů je překročená kapacita.</t>
  </si>
  <si>
    <t>60 (50) cest.</t>
  </si>
  <si>
    <t>76 (64) cest</t>
  </si>
  <si>
    <t>88 (75) cest</t>
  </si>
  <si>
    <t>82 (79) cest.</t>
  </si>
  <si>
    <t>Číslo před závorkou uvádí maximální "dovolený" počet cestujících,</t>
  </si>
  <si>
    <t>které platí v době nárazově vysoké frekvence, číslo v závorce</t>
  </si>
  <si>
    <t>platí v ostatních případech v pracovní dny.</t>
  </si>
  <si>
    <t>Naměřeno cestujících v jeden konkrétní den</t>
  </si>
  <si>
    <t>Střední hodnota - tu právě neznáme</t>
  </si>
  <si>
    <t>???</t>
  </si>
  <si>
    <t>pp že pojede právě tolik cestujících (v rozpětí intervalu mezi sousedními buňkami)</t>
  </si>
  <si>
    <t>hustota pravděpodobnosti pro normální rozdělení</t>
  </si>
  <si>
    <t>Střední hodnotu neznáme proto, že sčítání se provádělo jen jeden den -</t>
  </si>
  <si>
    <t xml:space="preserve">- ten byl definován pouze tím, že je pracovní, a během VŠ semestru - </t>
  </si>
  <si>
    <t xml:space="preserve">- v rámci skupiny 130 takových dnů ale stále nevíme, jestli byl nejslabší, </t>
  </si>
  <si>
    <t xml:space="preserve">slabý, cca normální, nebo naopak silný. </t>
  </si>
  <si>
    <t>Tuto informaci by nám dalo až opakované měření (sčítání)</t>
  </si>
  <si>
    <t xml:space="preserve">Pro ilustraci: </t>
  </si>
  <si>
    <t xml:space="preserve">S rostoucím počtem měření roste přesnost a představa o chování celého systému - </t>
  </si>
  <si>
    <t xml:space="preserve">potom i víme, jaká jedna konkrétní hodnota, jeden konkrétní odvoz lidi z odpolední směny - je. Jestli je zrovna malý, nebo zrovna velký, nebo jestli je typický. </t>
  </si>
  <si>
    <t xml:space="preserve">Na BP však bylo jedno sčítání, tedy s n = 1 toho ještě mnoho nevíme. </t>
  </si>
  <si>
    <t>Trocha teorie</t>
  </si>
  <si>
    <r>
      <t>Odhadovaný</t>
    </r>
    <r>
      <rPr>
        <u val="single"/>
        <sz val="8"/>
        <color indexed="57"/>
        <rFont val="Arial"/>
        <family val="0"/>
      </rPr>
      <t xml:space="preserve"> rozptyl počtu cestujících</t>
    </r>
  </si>
  <si>
    <t>modelový počet cestujících</t>
  </si>
  <si>
    <t>pp že pojede maximálně modelový počet cestujících</t>
  </si>
  <si>
    <t>Nabízená kapacita</t>
  </si>
  <si>
    <t>100% nášlap všeho co má kola,</t>
  </si>
  <si>
    <t>včetně 100% nášlapu Skvrňan</t>
  </si>
  <si>
    <t>Odhad HK - do Skvrňan 60</t>
  </si>
  <si>
    <t xml:space="preserve">lidí, 90% ostatních spojů </t>
  </si>
  <si>
    <t>nášlap, někde ne</t>
  </si>
  <si>
    <t>(sjetí spojů na světlech ap)</t>
  </si>
  <si>
    <t>začíná být plno</t>
  </si>
  <si>
    <t>max. nášlap podle HK</t>
  </si>
  <si>
    <t>jedeme na střeše, běžíme za vozem...</t>
  </si>
  <si>
    <t>stupnice podle HK:</t>
  </si>
  <si>
    <t>pp problému při daných parametrech</t>
  </si>
  <si>
    <t>Závěr</t>
  </si>
  <si>
    <t xml:space="preserve">Co z toho plyne? </t>
  </si>
  <si>
    <t xml:space="preserve">Pokud je střední hodnota 750 (nevíme) a rozptyl cca 200, tak ve 40% případů bude na B. Polích dusno, ve 25% opravdu hodně, nevejdou se lidi ap. Do Skvrňan není důvod, aby jelo více jak 60 lidí - bydlí tam cca 6,6% obyvatel Plzně, mají to sice na BP blízko, ale nikdy to tam nebylo blízko pomocí MHD - takže není důvod, aby právě v MHD bylo najednou více Skvrňanských než všech ostatních. Navíc v té 24 už budou studenti ze ZČU a lidi z Bor, jedoucí také na Skvrňany z jiných výchozích bodů. Hlavní problém je v tom, že pokud bude ve skutečnosti střední hodnota 850 lidí, tak ten problém bude už v 59% případů. (Někde začnou trvale makat 3 týmy navíc na novým projektu a je to.) Nebo může být naopak nižší, nevíme. Směrem nahoru už ale kapacitní rezerva nebude.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</si>
</sst>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%"/>
    <numFmt numFmtId="168" formatCode="0.0E+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57"/>
      <name val="Arial"/>
      <family val="0"/>
    </font>
    <font>
      <b/>
      <sz val="8"/>
      <color indexed="57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8"/>
      <color indexed="48"/>
      <name val="Arial"/>
      <family val="0"/>
    </font>
    <font>
      <b/>
      <sz val="8"/>
      <color indexed="48"/>
      <name val="Arial"/>
      <family val="0"/>
    </font>
    <font>
      <sz val="8"/>
      <color indexed="53"/>
      <name val="Arial"/>
      <family val="0"/>
    </font>
    <font>
      <u val="single"/>
      <sz val="8"/>
      <color indexed="57"/>
      <name val="Arial"/>
      <family val="0"/>
    </font>
    <font>
      <u val="single"/>
      <sz val="8"/>
      <color indexed="48"/>
      <name val="Arial"/>
      <family val="0"/>
    </font>
    <font>
      <u val="single"/>
      <sz val="10"/>
      <name val="Arial"/>
      <family val="0"/>
    </font>
    <font>
      <sz val="8"/>
      <color indexed="22"/>
      <name val="Arial"/>
      <family val="0"/>
    </font>
    <font>
      <b/>
      <u val="single"/>
      <sz val="8"/>
      <color indexed="57"/>
      <name val="Arial"/>
      <family val="2"/>
    </font>
    <font>
      <u val="single"/>
      <sz val="10"/>
      <color indexed="57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3" borderId="7" xfId="0" applyFont="1" applyFill="1" applyBorder="1" applyAlignment="1">
      <alignment/>
    </xf>
    <xf numFmtId="0" fontId="1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0" fontId="7" fillId="0" borderId="0" xfId="0" applyFont="1" applyAlignment="1" quotePrefix="1">
      <alignment/>
    </xf>
    <xf numFmtId="0" fontId="18" fillId="0" borderId="0" xfId="20" applyFont="1" applyAlignment="1">
      <alignment/>
    </xf>
    <xf numFmtId="167" fontId="11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0" fontId="19" fillId="0" borderId="0" xfId="20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7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21" fillId="8" borderId="0" xfId="0" applyNumberFormat="1" applyFont="1" applyFill="1" applyAlignment="1">
      <alignment/>
    </xf>
    <xf numFmtId="1" fontId="3" fillId="7" borderId="0" xfId="0" applyNumberFormat="1" applyFont="1" applyFill="1" applyAlignment="1">
      <alignment/>
    </xf>
    <xf numFmtId="1" fontId="3" fillId="5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font>
        <b/>
        <i val="0"/>
        <color auto="1"/>
      </font>
      <fill>
        <patternFill>
          <bgColor rgb="FFFF6600"/>
        </patternFill>
      </fill>
      <border/>
    </dxf>
    <dxf>
      <font>
        <b val="0"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List1!$AJ$80:$BD$80</c:f>
              <c:numCache/>
            </c:numRef>
          </c:xVal>
          <c:yVal>
            <c:numRef>
              <c:f>List1!$AJ$82:$BD$82</c:f>
              <c:numCache/>
            </c:numRef>
          </c:yVal>
          <c:smooth val="1"/>
        </c:ser>
        <c:axId val="14864704"/>
        <c:axId val="66673473"/>
      </c:scatterChart>
      <c:valAx>
        <c:axId val="14864704"/>
        <c:scaling>
          <c:orientation val="minMax"/>
          <c:max val="1000"/>
          <c:min val="5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midCat"/>
        <c:dispUnits/>
        <c:majorUnit val="100"/>
      </c:valAx>
      <c:valAx>
        <c:axId val="66673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85</xdr:row>
      <xdr:rowOff>19050</xdr:rowOff>
    </xdr:from>
    <xdr:to>
      <xdr:col>52</xdr:col>
      <xdr:colOff>76200</xdr:colOff>
      <xdr:row>109</xdr:row>
      <xdr:rowOff>9525</xdr:rowOff>
    </xdr:to>
    <xdr:graphicFrame>
      <xdr:nvGraphicFramePr>
        <xdr:cNvPr id="1" name="Chart 1"/>
        <xdr:cNvGraphicFramePr/>
      </xdr:nvGraphicFramePr>
      <xdr:xfrm>
        <a:off x="14201775" y="139065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9525</xdr:colOff>
      <xdr:row>40</xdr:row>
      <xdr:rowOff>95250</xdr:rowOff>
    </xdr:from>
    <xdr:to>
      <xdr:col>35</xdr:col>
      <xdr:colOff>247650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6772275"/>
          <a:ext cx="2381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51</xdr:row>
      <xdr:rowOff>0</xdr:rowOff>
    </xdr:from>
    <xdr:to>
      <xdr:col>35</xdr:col>
      <xdr:colOff>238125</xdr:colOff>
      <xdr:row>60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53825" y="8401050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0</xdr:colOff>
      <xdr:row>60</xdr:row>
      <xdr:rowOff>180975</xdr:rowOff>
    </xdr:from>
    <xdr:to>
      <xdr:col>35</xdr:col>
      <xdr:colOff>238125</xdr:colOff>
      <xdr:row>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53825" y="9991725"/>
          <a:ext cx="2381250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38100</xdr:colOff>
      <xdr:row>81</xdr:row>
      <xdr:rowOff>133350</xdr:rowOff>
    </xdr:from>
    <xdr:to>
      <xdr:col>32</xdr:col>
      <xdr:colOff>257175</xdr:colOff>
      <xdr:row>83</xdr:row>
      <xdr:rowOff>95250</xdr:rowOff>
    </xdr:to>
    <xdr:pic>
      <xdr:nvPicPr>
        <xdr:cNvPr id="5" name="+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20575" y="133731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285750</xdr:colOff>
      <xdr:row>81</xdr:row>
      <xdr:rowOff>95250</xdr:rowOff>
    </xdr:from>
    <xdr:to>
      <xdr:col>31</xdr:col>
      <xdr:colOff>209550</xdr:colOff>
      <xdr:row>83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53825" y="13335000"/>
          <a:ext cx="20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.wikipedia.org/wiki/Rozptyl_(statistika)" TargetMode="External" /><Relationship Id="rId2" Type="http://schemas.openxmlformats.org/officeDocument/2006/relationships/hyperlink" Target="http://cs.wikipedia.org/wiki/Norm&#225;ln&#237;_rozd&#283;len&#237;" TargetMode="External" /><Relationship Id="rId3" Type="http://schemas.openxmlformats.org/officeDocument/2006/relationships/hyperlink" Target="http://cs.wikipedia.org/wiki/Rozptyl_(statistika)" TargetMode="External" /><Relationship Id="rId4" Type="http://schemas.openxmlformats.org/officeDocument/2006/relationships/hyperlink" Target="http://en.wikipedia.org/wiki/File:De_moivre-laplace.gi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109"/>
  <sheetViews>
    <sheetView tabSelected="1" workbookViewId="0" topLeftCell="AD20">
      <selection activeCell="AY36" sqref="AY36"/>
    </sheetView>
  </sheetViews>
  <sheetFormatPr defaultColWidth="9.140625" defaultRowHeight="12.75"/>
  <cols>
    <col min="1" max="1" width="0.5625" style="0" customWidth="1"/>
    <col min="2" max="17" width="3.00390625" style="0" customWidth="1"/>
    <col min="18" max="18" width="3.421875" style="0" customWidth="1"/>
    <col min="20" max="20" width="11.7109375" style="0" customWidth="1"/>
    <col min="21" max="21" width="12.140625" style="0" customWidth="1"/>
    <col min="30" max="30" width="10.8515625" style="0" customWidth="1"/>
    <col min="31" max="31" width="4.28125" style="0" customWidth="1"/>
    <col min="32" max="32" width="9.421875" style="0" customWidth="1"/>
    <col min="35" max="35" width="4.421875" style="0" customWidth="1"/>
    <col min="36" max="57" width="5.57421875" style="0" customWidth="1"/>
    <col min="58" max="58" width="4.421875" style="0" customWidth="1"/>
  </cols>
  <sheetData>
    <row r="1" spans="2:24" ht="25.5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3" spans="3:22" ht="12.75">
      <c r="C3" s="3" t="s">
        <v>1</v>
      </c>
      <c r="T3" s="66" t="s">
        <v>3</v>
      </c>
      <c r="U3" s="66"/>
      <c r="V3" s="3" t="s">
        <v>1</v>
      </c>
    </row>
    <row r="4" spans="4:21" ht="13.5" thickBot="1">
      <c r="D4" s="1"/>
      <c r="T4" t="s">
        <v>5</v>
      </c>
      <c r="U4" t="s">
        <v>6</v>
      </c>
    </row>
    <row r="5" spans="1:22" ht="12.75">
      <c r="A5" s="22"/>
      <c r="B5" s="16"/>
      <c r="C5" s="17">
        <v>8</v>
      </c>
      <c r="D5" s="17">
        <v>11</v>
      </c>
      <c r="E5" s="17">
        <v>15</v>
      </c>
      <c r="F5" s="17">
        <v>18</v>
      </c>
      <c r="G5" s="17"/>
      <c r="H5" s="17"/>
      <c r="I5" s="17">
        <v>28</v>
      </c>
      <c r="J5" s="18"/>
      <c r="K5" s="22"/>
      <c r="L5" s="22">
        <v>38</v>
      </c>
      <c r="M5" s="22"/>
      <c r="N5" s="22"/>
      <c r="O5" s="22">
        <v>48</v>
      </c>
      <c r="P5" s="22"/>
      <c r="Q5" s="22"/>
      <c r="R5" s="22">
        <v>58</v>
      </c>
      <c r="S5" s="23" t="s">
        <v>0</v>
      </c>
      <c r="T5" s="2">
        <f>COUNT(B5:R5)</f>
        <v>8</v>
      </c>
      <c r="U5" s="2">
        <f>COUNT(B5:J5)</f>
        <v>5</v>
      </c>
      <c r="V5" s="3"/>
    </row>
    <row r="6" spans="1:21" ht="12.75">
      <c r="A6" s="14"/>
      <c r="B6" s="13"/>
      <c r="C6" s="14"/>
      <c r="D6" s="14">
        <v>11</v>
      </c>
      <c r="E6" s="14">
        <v>16</v>
      </c>
      <c r="F6" s="14"/>
      <c r="G6" s="14">
        <v>21</v>
      </c>
      <c r="H6" s="14"/>
      <c r="I6" s="14">
        <v>26</v>
      </c>
      <c r="J6" s="15"/>
      <c r="K6" s="14">
        <v>33</v>
      </c>
      <c r="L6" s="14"/>
      <c r="M6" s="14"/>
      <c r="N6" s="14">
        <v>41</v>
      </c>
      <c r="O6" s="14">
        <v>48</v>
      </c>
      <c r="P6" s="14"/>
      <c r="Q6" s="14">
        <v>56</v>
      </c>
      <c r="R6" s="14"/>
      <c r="S6" s="24">
        <v>30</v>
      </c>
      <c r="T6" s="2">
        <f>COUNT(B6:R6)</f>
        <v>8</v>
      </c>
      <c r="U6" s="2">
        <f>COUNT(B6:J6)</f>
        <v>4</v>
      </c>
    </row>
    <row r="7" spans="1:21" ht="12.75">
      <c r="A7" s="6"/>
      <c r="B7" s="5"/>
      <c r="C7" s="6">
        <v>7</v>
      </c>
      <c r="D7" s="6"/>
      <c r="E7" s="6"/>
      <c r="F7" s="6"/>
      <c r="G7" s="6">
        <v>22</v>
      </c>
      <c r="H7" s="6"/>
      <c r="I7" s="6"/>
      <c r="J7" s="7"/>
      <c r="K7" s="6"/>
      <c r="L7" s="6">
        <v>37</v>
      </c>
      <c r="M7" s="6"/>
      <c r="N7" s="6"/>
      <c r="O7" s="6"/>
      <c r="P7" s="6">
        <v>52</v>
      </c>
      <c r="Q7" s="6"/>
      <c r="R7" s="6"/>
      <c r="S7" s="25">
        <v>24</v>
      </c>
      <c r="T7" s="2">
        <f>COUNT(B7:R7)</f>
        <v>4</v>
      </c>
      <c r="U7" s="2">
        <f>COUNT(B7:J7)</f>
        <v>2</v>
      </c>
    </row>
    <row r="8" spans="1:21" ht="12.75">
      <c r="A8" s="6"/>
      <c r="B8" s="5"/>
      <c r="C8" s="6"/>
      <c r="D8" s="6">
        <v>12</v>
      </c>
      <c r="E8" s="6"/>
      <c r="F8" s="6"/>
      <c r="G8" s="6"/>
      <c r="H8" s="6"/>
      <c r="I8" s="6"/>
      <c r="J8" s="7"/>
      <c r="K8" s="6"/>
      <c r="L8" s="6"/>
      <c r="M8" s="6"/>
      <c r="N8" s="6">
        <v>42</v>
      </c>
      <c r="O8" s="6"/>
      <c r="P8" s="6"/>
      <c r="Q8" s="6"/>
      <c r="R8" s="6"/>
      <c r="S8" s="25">
        <v>21</v>
      </c>
      <c r="T8" s="2">
        <f>COUNT(B8:R8)</f>
        <v>2</v>
      </c>
      <c r="U8" s="2">
        <f>COUNT(B8:J8)</f>
        <v>1</v>
      </c>
    </row>
    <row r="9" spans="1:22" ht="12.75">
      <c r="A9" s="6"/>
      <c r="B9" s="5"/>
      <c r="C9" s="6"/>
      <c r="D9" s="28">
        <v>13</v>
      </c>
      <c r="E9" s="6"/>
      <c r="F9" s="6"/>
      <c r="G9" s="6"/>
      <c r="H9" s="6"/>
      <c r="I9" s="28">
        <v>28</v>
      </c>
      <c r="J9" s="7"/>
      <c r="K9" s="6"/>
      <c r="L9" s="6"/>
      <c r="M9" s="6"/>
      <c r="N9" s="28">
        <v>43</v>
      </c>
      <c r="O9" s="6"/>
      <c r="P9" s="6"/>
      <c r="Q9" s="6"/>
      <c r="R9" s="28">
        <v>58</v>
      </c>
      <c r="S9" s="26" t="s">
        <v>7</v>
      </c>
      <c r="T9" s="29">
        <v>4</v>
      </c>
      <c r="U9" s="29">
        <v>2</v>
      </c>
      <c r="V9" s="27" t="s">
        <v>13</v>
      </c>
    </row>
    <row r="10" spans="1:21" ht="13.5" thickBot="1">
      <c r="A10" s="6"/>
      <c r="B10" s="8"/>
      <c r="C10" s="9">
        <v>8</v>
      </c>
      <c r="D10" s="9"/>
      <c r="E10" s="9"/>
      <c r="F10" s="9"/>
      <c r="G10" s="9">
        <v>20</v>
      </c>
      <c r="H10" s="9"/>
      <c r="I10" s="9"/>
      <c r="J10" s="10"/>
      <c r="K10" s="6">
        <v>35</v>
      </c>
      <c r="L10" s="6"/>
      <c r="M10" s="6"/>
      <c r="N10" s="6"/>
      <c r="O10" s="6"/>
      <c r="P10" s="6">
        <v>50</v>
      </c>
      <c r="Q10" s="6"/>
      <c r="R10" s="6"/>
      <c r="S10" s="25">
        <v>29</v>
      </c>
      <c r="T10" s="2">
        <f>COUNT(B10:R10)</f>
        <v>4</v>
      </c>
      <c r="U10" s="2">
        <f>COUNT(B10:J10)</f>
        <v>2</v>
      </c>
    </row>
    <row r="11" spans="19:21" ht="12.75">
      <c r="S11" s="3"/>
      <c r="T11" s="4">
        <f>SUM(T5:T10)</f>
        <v>30</v>
      </c>
      <c r="U11" s="4">
        <f>SUM(U5:U10)</f>
        <v>16</v>
      </c>
    </row>
    <row r="12" spans="3:22" ht="13.5" thickBot="1">
      <c r="C12" s="3" t="s">
        <v>2</v>
      </c>
      <c r="S12" s="3"/>
      <c r="T12" s="66" t="s">
        <v>3</v>
      </c>
      <c r="U12" s="66"/>
      <c r="V12" s="3" t="s">
        <v>2</v>
      </c>
    </row>
    <row r="13" spans="1:21" ht="12.75">
      <c r="A13" s="11"/>
      <c r="B13" s="19"/>
      <c r="C13" s="20">
        <v>5</v>
      </c>
      <c r="D13" s="20">
        <v>8</v>
      </c>
      <c r="E13" s="20">
        <v>11</v>
      </c>
      <c r="F13" s="20">
        <v>14</v>
      </c>
      <c r="G13" s="20">
        <v>18</v>
      </c>
      <c r="H13" s="20">
        <v>22</v>
      </c>
      <c r="I13" s="20"/>
      <c r="J13" s="21">
        <v>30</v>
      </c>
      <c r="K13" s="11"/>
      <c r="L13" s="11">
        <v>39</v>
      </c>
      <c r="M13" s="11"/>
      <c r="N13" s="11"/>
      <c r="O13" s="11">
        <v>49</v>
      </c>
      <c r="P13" s="11"/>
      <c r="Q13" s="11"/>
      <c r="R13" s="11">
        <v>59</v>
      </c>
      <c r="S13" s="12">
        <v>41</v>
      </c>
      <c r="T13" s="2">
        <f>COUNT(B13:R13)</f>
        <v>10</v>
      </c>
      <c r="U13" s="2">
        <f>COUNT(B13:J13)</f>
        <v>7</v>
      </c>
    </row>
    <row r="14" spans="1:21" ht="12.75">
      <c r="A14" s="11"/>
      <c r="B14" s="13"/>
      <c r="C14" s="14">
        <v>5</v>
      </c>
      <c r="D14" s="14">
        <v>8</v>
      </c>
      <c r="E14" s="14">
        <v>11</v>
      </c>
      <c r="F14" s="14">
        <v>13</v>
      </c>
      <c r="G14" s="14">
        <v>15</v>
      </c>
      <c r="H14" s="14">
        <v>19</v>
      </c>
      <c r="I14" s="14">
        <v>23</v>
      </c>
      <c r="J14" s="15">
        <v>28</v>
      </c>
      <c r="K14" s="11">
        <v>33</v>
      </c>
      <c r="L14" s="11">
        <v>39</v>
      </c>
      <c r="M14" s="11"/>
      <c r="N14" s="11">
        <v>45</v>
      </c>
      <c r="O14" s="11"/>
      <c r="P14" s="11">
        <v>50</v>
      </c>
      <c r="Q14" s="11"/>
      <c r="R14" s="11">
        <v>56</v>
      </c>
      <c r="S14" s="12">
        <v>30</v>
      </c>
      <c r="T14" s="2">
        <f>COUNT(B14:R14)</f>
        <v>13</v>
      </c>
      <c r="U14" s="2">
        <f>COUNT(B14:J14)</f>
        <v>8</v>
      </c>
    </row>
    <row r="15" spans="2:21" ht="12.75">
      <c r="B15" s="5"/>
      <c r="C15" s="6"/>
      <c r="D15" s="6">
        <v>7</v>
      </c>
      <c r="E15" s="6"/>
      <c r="F15" s="6"/>
      <c r="G15" s="6">
        <v>17</v>
      </c>
      <c r="H15" s="6"/>
      <c r="I15" s="6"/>
      <c r="J15" s="7"/>
      <c r="K15">
        <v>32</v>
      </c>
      <c r="M15">
        <v>42</v>
      </c>
      <c r="Q15">
        <v>52</v>
      </c>
      <c r="S15" s="3">
        <v>24</v>
      </c>
      <c r="T15" s="2">
        <f>COUNT(B15:R15)</f>
        <v>5</v>
      </c>
      <c r="U15" s="2">
        <f>COUNT(B15:J15)</f>
        <v>2</v>
      </c>
    </row>
    <row r="16" spans="2:21" ht="12.75">
      <c r="B16" s="5"/>
      <c r="C16" s="6"/>
      <c r="D16" s="6"/>
      <c r="E16" s="6"/>
      <c r="F16" s="6"/>
      <c r="G16" s="6"/>
      <c r="H16" s="6"/>
      <c r="I16" s="6"/>
      <c r="J16" s="7"/>
      <c r="K16">
        <v>33</v>
      </c>
      <c r="S16" s="3">
        <v>21</v>
      </c>
      <c r="T16" s="2">
        <f>COUNT(B16:R16)</f>
        <v>1</v>
      </c>
      <c r="U16" s="2">
        <f>COUNT(B16:J16)</f>
        <v>0</v>
      </c>
    </row>
    <row r="17" spans="2:21" ht="13.5" thickBot="1">
      <c r="B17" s="8"/>
      <c r="C17" s="9"/>
      <c r="D17" s="9">
        <v>9</v>
      </c>
      <c r="E17" s="9"/>
      <c r="F17" s="9">
        <v>14</v>
      </c>
      <c r="G17" s="9"/>
      <c r="H17" s="9"/>
      <c r="I17" s="9"/>
      <c r="J17" s="10"/>
      <c r="S17" s="3">
        <v>22</v>
      </c>
      <c r="T17" s="2">
        <f>COUNT(B17:R17)</f>
        <v>2</v>
      </c>
      <c r="U17" s="2">
        <f>COUNT(B17:J17)</f>
        <v>2</v>
      </c>
    </row>
    <row r="18" spans="20:21" ht="12.75">
      <c r="T18" s="4">
        <f>SUM(T13:T17)</f>
        <v>31</v>
      </c>
      <c r="U18" s="4">
        <f>SUM(U13:U17)</f>
        <v>19</v>
      </c>
    </row>
    <row r="20" ht="12.75">
      <c r="T20" t="s">
        <v>4</v>
      </c>
    </row>
    <row r="21" spans="20:22" ht="12.75">
      <c r="T21" s="4">
        <f>T11-T18</f>
        <v>-1</v>
      </c>
      <c r="U21" s="4">
        <f>U11-U18</f>
        <v>-3</v>
      </c>
      <c r="V21" s="27" t="s">
        <v>12</v>
      </c>
    </row>
    <row r="22" spans="20:21" ht="12.75">
      <c r="T22" t="s">
        <v>5</v>
      </c>
      <c r="U22" t="s">
        <v>6</v>
      </c>
    </row>
    <row r="24" spans="2:54" ht="25.5"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AF24" s="65" t="s">
        <v>59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ht="12.75">
      <c r="Y25" s="3" t="s">
        <v>2</v>
      </c>
    </row>
    <row r="26" spans="3:27" ht="13.5" thickBot="1">
      <c r="C26" s="3" t="s">
        <v>2</v>
      </c>
      <c r="S26" s="3"/>
      <c r="T26" s="66" t="s">
        <v>3</v>
      </c>
      <c r="U26" s="66"/>
      <c r="W26" s="63" t="s">
        <v>15</v>
      </c>
      <c r="X26" s="63"/>
      <c r="Y26" t="s">
        <v>11</v>
      </c>
      <c r="Z26" s="63" t="s">
        <v>10</v>
      </c>
      <c r="AA26" s="63"/>
    </row>
    <row r="27" spans="1:21" ht="12.75">
      <c r="A27" s="11"/>
      <c r="B27" s="19"/>
      <c r="C27" s="20">
        <v>5</v>
      </c>
      <c r="D27" s="20">
        <v>8</v>
      </c>
      <c r="E27" s="20">
        <v>11</v>
      </c>
      <c r="F27" s="60">
        <v>14</v>
      </c>
      <c r="G27" s="20">
        <v>18</v>
      </c>
      <c r="H27" s="20">
        <v>22</v>
      </c>
      <c r="I27" s="20"/>
      <c r="J27" s="21">
        <v>30</v>
      </c>
      <c r="K27" s="11"/>
      <c r="L27" s="11">
        <v>39</v>
      </c>
      <c r="M27" s="11"/>
      <c r="N27" s="11"/>
      <c r="O27" s="11">
        <v>49</v>
      </c>
      <c r="P27" s="11"/>
      <c r="Q27" s="11"/>
      <c r="R27" s="11">
        <v>59</v>
      </c>
      <c r="S27" s="12">
        <v>41</v>
      </c>
      <c r="T27" s="2">
        <f>COUNT(B27:R27)</f>
        <v>10</v>
      </c>
      <c r="U27" s="2">
        <f>COUNT(B27:J27)</f>
        <v>7</v>
      </c>
    </row>
    <row r="28" spans="2:32" s="36" customFormat="1" ht="11.25">
      <c r="B28" s="32"/>
      <c r="C28" s="33">
        <v>82</v>
      </c>
      <c r="D28" s="33">
        <v>82</v>
      </c>
      <c r="E28" s="33">
        <v>82</v>
      </c>
      <c r="F28" s="56">
        <v>60</v>
      </c>
      <c r="G28" s="33">
        <v>82</v>
      </c>
      <c r="H28" s="33">
        <v>60</v>
      </c>
      <c r="I28" s="33"/>
      <c r="J28" s="34">
        <v>82</v>
      </c>
      <c r="K28" s="35"/>
      <c r="L28" s="35">
        <v>82</v>
      </c>
      <c r="M28" s="35"/>
      <c r="N28" s="35"/>
      <c r="O28" s="35">
        <v>60</v>
      </c>
      <c r="P28" s="35"/>
      <c r="Q28" s="35"/>
      <c r="R28" s="35">
        <v>60</v>
      </c>
      <c r="S28" s="37"/>
      <c r="T28" s="38"/>
      <c r="U28" s="38"/>
      <c r="W28" s="31">
        <f>SUM(B28:R28)</f>
        <v>732</v>
      </c>
      <c r="X28" s="31">
        <f>SUM(B28:J28)</f>
        <v>530</v>
      </c>
      <c r="AF28" s="36" t="s">
        <v>45</v>
      </c>
    </row>
    <row r="29" spans="2:32" s="42" customFormat="1" ht="11.25">
      <c r="B29" s="43"/>
      <c r="C29" s="44">
        <v>16</v>
      </c>
      <c r="D29" s="44">
        <v>61</v>
      </c>
      <c r="E29" s="44">
        <v>28</v>
      </c>
      <c r="F29" s="57">
        <v>63</v>
      </c>
      <c r="G29" s="44">
        <v>28</v>
      </c>
      <c r="H29" s="44">
        <v>24</v>
      </c>
      <c r="I29" s="44"/>
      <c r="J29" s="45">
        <v>30</v>
      </c>
      <c r="K29" s="46"/>
      <c r="L29" s="46">
        <v>39</v>
      </c>
      <c r="M29" s="46"/>
      <c r="N29" s="46"/>
      <c r="O29" s="46">
        <v>36</v>
      </c>
      <c r="P29" s="46"/>
      <c r="Q29" s="46"/>
      <c r="R29" s="46">
        <v>20</v>
      </c>
      <c r="S29" s="47"/>
      <c r="T29" s="48"/>
      <c r="U29" s="48"/>
      <c r="Y29" s="49" t="s">
        <v>8</v>
      </c>
      <c r="Z29" s="42">
        <f>SUM(B29:R29)</f>
        <v>345</v>
      </c>
      <c r="AA29" s="42">
        <f>SUM(B29:J29)</f>
        <v>250</v>
      </c>
      <c r="AF29" s="42">
        <f>AA43</f>
        <v>757</v>
      </c>
    </row>
    <row r="30" spans="1:32" ht="12.75">
      <c r="A30" s="11"/>
      <c r="B30" s="13"/>
      <c r="C30" s="14">
        <v>5</v>
      </c>
      <c r="D30" s="14">
        <v>8</v>
      </c>
      <c r="E30" s="14">
        <v>11</v>
      </c>
      <c r="F30" s="14">
        <v>13</v>
      </c>
      <c r="G30" s="14">
        <v>15</v>
      </c>
      <c r="H30" s="14">
        <v>19</v>
      </c>
      <c r="I30" s="14">
        <v>23</v>
      </c>
      <c r="J30" s="15">
        <v>28</v>
      </c>
      <c r="K30" s="11">
        <v>33</v>
      </c>
      <c r="L30" s="11">
        <v>39</v>
      </c>
      <c r="M30" s="11"/>
      <c r="N30" s="11">
        <v>45</v>
      </c>
      <c r="O30" s="11"/>
      <c r="P30" s="11">
        <v>50</v>
      </c>
      <c r="Q30" s="11"/>
      <c r="R30" s="11">
        <v>56</v>
      </c>
      <c r="S30" s="12">
        <v>30</v>
      </c>
      <c r="T30" s="2">
        <f>COUNT(B30:R30)</f>
        <v>13</v>
      </c>
      <c r="U30" s="2">
        <f>COUNT(B30:J30)</f>
        <v>8</v>
      </c>
      <c r="Y30" s="30"/>
      <c r="AF30" s="71" t="s">
        <v>60</v>
      </c>
    </row>
    <row r="31" spans="2:32" s="36" customFormat="1" ht="11.25">
      <c r="B31" s="32"/>
      <c r="C31" s="33">
        <v>82</v>
      </c>
      <c r="D31" s="33">
        <v>82</v>
      </c>
      <c r="E31" s="33">
        <v>82</v>
      </c>
      <c r="F31" s="33">
        <v>60</v>
      </c>
      <c r="G31" s="33">
        <v>82</v>
      </c>
      <c r="H31" s="33">
        <v>60</v>
      </c>
      <c r="I31" s="33">
        <v>60</v>
      </c>
      <c r="J31" s="34">
        <v>82</v>
      </c>
      <c r="K31" s="35">
        <v>60</v>
      </c>
      <c r="L31" s="35">
        <v>82</v>
      </c>
      <c r="M31" s="35"/>
      <c r="N31" s="35">
        <v>60</v>
      </c>
      <c r="O31" s="35"/>
      <c r="P31" s="35">
        <v>60</v>
      </c>
      <c r="Q31" s="35"/>
      <c r="R31" s="35">
        <v>82</v>
      </c>
      <c r="S31" s="37"/>
      <c r="T31" s="38"/>
      <c r="U31" s="38"/>
      <c r="W31" s="31">
        <f>SUM(B31:R31)</f>
        <v>934</v>
      </c>
      <c r="X31" s="31">
        <f>SUM(B31:J31)</f>
        <v>590</v>
      </c>
      <c r="AF31" s="42">
        <v>200</v>
      </c>
    </row>
    <row r="32" spans="2:32" s="42" customFormat="1" ht="11.25">
      <c r="B32" s="43"/>
      <c r="C32" s="44">
        <v>54</v>
      </c>
      <c r="D32" s="44">
        <v>44</v>
      </c>
      <c r="E32" s="44">
        <v>51</v>
      </c>
      <c r="F32" s="44">
        <v>16</v>
      </c>
      <c r="G32" s="44">
        <v>59</v>
      </c>
      <c r="H32" s="44">
        <v>48</v>
      </c>
      <c r="I32" s="44">
        <v>42</v>
      </c>
      <c r="J32" s="45">
        <v>37</v>
      </c>
      <c r="K32" s="46">
        <v>12</v>
      </c>
      <c r="L32" s="46">
        <v>25</v>
      </c>
      <c r="M32" s="46"/>
      <c r="N32" s="46">
        <v>10</v>
      </c>
      <c r="O32" s="46"/>
      <c r="P32" s="46">
        <v>17</v>
      </c>
      <c r="Q32" s="46"/>
      <c r="R32" s="46">
        <v>16</v>
      </c>
      <c r="S32" s="47"/>
      <c r="T32" s="48"/>
      <c r="U32" s="48"/>
      <c r="Y32" s="49" t="s">
        <v>8</v>
      </c>
      <c r="Z32" s="42">
        <f>SUM(B32:R32)</f>
        <v>431</v>
      </c>
      <c r="AA32" s="42">
        <f>SUM(B32:J32)</f>
        <v>351</v>
      </c>
      <c r="AF32" s="36" t="s">
        <v>46</v>
      </c>
    </row>
    <row r="33" spans="2:33" ht="12.75">
      <c r="B33" s="5"/>
      <c r="C33" s="6"/>
      <c r="D33" s="59">
        <v>7</v>
      </c>
      <c r="E33" s="6"/>
      <c r="F33" s="6"/>
      <c r="G33" s="6">
        <v>17</v>
      </c>
      <c r="H33" s="6"/>
      <c r="I33" s="6"/>
      <c r="J33" s="7"/>
      <c r="K33">
        <v>32</v>
      </c>
      <c r="M33">
        <v>42</v>
      </c>
      <c r="Q33">
        <v>52</v>
      </c>
      <c r="S33" s="3">
        <v>24</v>
      </c>
      <c r="T33" s="2">
        <f>COUNT(B33:R33)</f>
        <v>5</v>
      </c>
      <c r="U33" s="2">
        <f>COUNT(B33:J33)</f>
        <v>2</v>
      </c>
      <c r="AF33" s="42">
        <v>757</v>
      </c>
      <c r="AG33" s="42" t="s">
        <v>47</v>
      </c>
    </row>
    <row r="34" spans="2:32" s="36" customFormat="1" ht="11.25">
      <c r="B34" s="32"/>
      <c r="C34" s="33"/>
      <c r="D34" s="58">
        <v>60</v>
      </c>
      <c r="E34" s="33"/>
      <c r="F34" s="33"/>
      <c r="G34" s="35">
        <v>60</v>
      </c>
      <c r="H34" s="33"/>
      <c r="I34" s="33"/>
      <c r="J34" s="34"/>
      <c r="K34" s="35">
        <v>60</v>
      </c>
      <c r="L34" s="35"/>
      <c r="M34" s="35">
        <v>60</v>
      </c>
      <c r="N34" s="35"/>
      <c r="O34" s="35"/>
      <c r="P34" s="35"/>
      <c r="Q34" s="35">
        <v>60</v>
      </c>
      <c r="R34" s="35"/>
      <c r="S34" s="37"/>
      <c r="T34" s="38"/>
      <c r="U34" s="38"/>
      <c r="W34" s="31">
        <f>SUM(B34:R34)</f>
        <v>300</v>
      </c>
      <c r="X34" s="31">
        <f>SUM(B34:J34)</f>
        <v>120</v>
      </c>
      <c r="AF34" s="36" t="s">
        <v>50</v>
      </c>
    </row>
    <row r="35" spans="2:32" s="49" customFormat="1" ht="11.25">
      <c r="B35" s="43"/>
      <c r="C35" s="44"/>
      <c r="D35" s="57">
        <v>82</v>
      </c>
      <c r="E35" s="44"/>
      <c r="F35" s="44"/>
      <c r="G35" s="44">
        <v>28</v>
      </c>
      <c r="H35" s="44"/>
      <c r="I35" s="44"/>
      <c r="J35" s="45"/>
      <c r="K35" s="46">
        <v>12</v>
      </c>
      <c r="L35" s="46"/>
      <c r="M35" s="46">
        <v>21</v>
      </c>
      <c r="N35" s="46"/>
      <c r="O35" s="46"/>
      <c r="P35" s="46"/>
      <c r="Q35" s="46">
        <v>19</v>
      </c>
      <c r="R35" s="46"/>
      <c r="S35" s="50"/>
      <c r="T35" s="51"/>
      <c r="U35" s="51"/>
      <c r="Y35" s="49" t="s">
        <v>9</v>
      </c>
      <c r="Z35" s="42">
        <f>SUM(B35:R35)</f>
        <v>162</v>
      </c>
      <c r="AA35" s="42">
        <f>SUM(B35:J35)</f>
        <v>110</v>
      </c>
      <c r="AF35" s="36" t="s">
        <v>51</v>
      </c>
    </row>
    <row r="36" spans="2:32" ht="12.75">
      <c r="B36" s="5"/>
      <c r="C36" s="6"/>
      <c r="D36" s="6"/>
      <c r="E36" s="6"/>
      <c r="F36" s="6"/>
      <c r="G36" s="6"/>
      <c r="H36" s="6"/>
      <c r="I36" s="6"/>
      <c r="J36" s="7"/>
      <c r="K36">
        <v>33</v>
      </c>
      <c r="S36" s="3">
        <v>21</v>
      </c>
      <c r="T36" s="2">
        <f>COUNT(B36:R36)</f>
        <v>1</v>
      </c>
      <c r="U36" s="2">
        <f>COUNT(B36:J36)</f>
        <v>0</v>
      </c>
      <c r="AF36" s="70" t="s">
        <v>52</v>
      </c>
    </row>
    <row r="37" spans="2:32" s="36" customFormat="1" ht="11.25">
      <c r="B37" s="32"/>
      <c r="C37" s="33"/>
      <c r="D37" s="33"/>
      <c r="E37" s="33"/>
      <c r="F37" s="33"/>
      <c r="G37" s="33"/>
      <c r="H37" s="33"/>
      <c r="I37" s="33"/>
      <c r="J37" s="34"/>
      <c r="K37" s="35">
        <v>60</v>
      </c>
      <c r="L37" s="35"/>
      <c r="M37" s="35"/>
      <c r="N37" s="35"/>
      <c r="O37" s="35"/>
      <c r="P37" s="35"/>
      <c r="Q37" s="35"/>
      <c r="R37" s="35"/>
      <c r="S37" s="37"/>
      <c r="T37" s="38"/>
      <c r="U37" s="38"/>
      <c r="W37" s="31">
        <f>SUM(B37:R37)</f>
        <v>60</v>
      </c>
      <c r="X37" s="31">
        <f>SUM(B37:J37)</f>
        <v>0</v>
      </c>
      <c r="AF37" s="70" t="s">
        <v>53</v>
      </c>
    </row>
    <row r="38" spans="2:32" s="49" customFormat="1" ht="11.25">
      <c r="B38" s="43"/>
      <c r="C38" s="44"/>
      <c r="D38" s="44"/>
      <c r="E38" s="44"/>
      <c r="F38" s="44"/>
      <c r="G38" s="44"/>
      <c r="H38" s="44"/>
      <c r="I38" s="44"/>
      <c r="J38" s="45"/>
      <c r="K38" s="46">
        <v>32</v>
      </c>
      <c r="L38" s="46"/>
      <c r="M38" s="46"/>
      <c r="N38" s="46"/>
      <c r="O38" s="46"/>
      <c r="P38" s="46"/>
      <c r="Q38" s="46"/>
      <c r="R38" s="46"/>
      <c r="S38" s="50"/>
      <c r="T38" s="51"/>
      <c r="U38" s="51"/>
      <c r="Y38" s="49" t="s">
        <v>8</v>
      </c>
      <c r="Z38" s="42">
        <f>SUM(B38:R38)</f>
        <v>32</v>
      </c>
      <c r="AA38" s="42">
        <f>SUM(B38:J38)</f>
        <v>0</v>
      </c>
      <c r="AF38" s="70" t="s">
        <v>54</v>
      </c>
    </row>
    <row r="39" spans="2:21" ht="12.75">
      <c r="B39" s="5"/>
      <c r="C39" s="6"/>
      <c r="D39" s="6">
        <v>9</v>
      </c>
      <c r="E39" s="6"/>
      <c r="F39" s="6">
        <v>14</v>
      </c>
      <c r="G39" s="6"/>
      <c r="H39" s="6"/>
      <c r="I39" s="6"/>
      <c r="J39" s="7"/>
      <c r="S39" s="3">
        <v>22</v>
      </c>
      <c r="T39" s="2">
        <f>COUNT(B39:R39)</f>
        <v>2</v>
      </c>
      <c r="U39" s="2">
        <f>COUNT(B39:J39)</f>
        <v>2</v>
      </c>
    </row>
    <row r="40" spans="2:32" s="36" customFormat="1" ht="11.25">
      <c r="B40" s="32"/>
      <c r="C40" s="33"/>
      <c r="D40" s="35">
        <v>60</v>
      </c>
      <c r="E40" s="33"/>
      <c r="F40" s="35">
        <v>60</v>
      </c>
      <c r="G40" s="33"/>
      <c r="H40" s="33"/>
      <c r="I40" s="33"/>
      <c r="J40" s="34"/>
      <c r="K40" s="35"/>
      <c r="L40" s="35"/>
      <c r="M40" s="35"/>
      <c r="N40" s="35"/>
      <c r="O40" s="35"/>
      <c r="P40" s="35"/>
      <c r="Q40" s="35"/>
      <c r="R40" s="35"/>
      <c r="S40" s="37"/>
      <c r="T40" s="38"/>
      <c r="U40" s="38"/>
      <c r="W40" s="31">
        <f>SUM(B40:R40)</f>
        <v>120</v>
      </c>
      <c r="X40" s="31">
        <f>SUM(B40:J40)</f>
        <v>120</v>
      </c>
      <c r="AF40" s="83" t="s">
        <v>55</v>
      </c>
    </row>
    <row r="41" spans="2:27" s="49" customFormat="1" ht="12" thickBot="1">
      <c r="B41" s="52"/>
      <c r="C41" s="53"/>
      <c r="D41" s="53">
        <v>37</v>
      </c>
      <c r="E41" s="53"/>
      <c r="F41" s="53">
        <v>9</v>
      </c>
      <c r="G41" s="53"/>
      <c r="H41" s="53"/>
      <c r="I41" s="53"/>
      <c r="J41" s="54"/>
      <c r="K41" s="46"/>
      <c r="L41" s="46"/>
      <c r="M41" s="46"/>
      <c r="N41" s="46"/>
      <c r="O41" s="46"/>
      <c r="P41" s="46"/>
      <c r="Q41" s="46"/>
      <c r="R41" s="46"/>
      <c r="Y41" s="49" t="s">
        <v>8</v>
      </c>
      <c r="Z41" s="42">
        <f>SUM(B41:R41)</f>
        <v>46</v>
      </c>
      <c r="AA41" s="42">
        <f>SUM(B41:J41)</f>
        <v>46</v>
      </c>
    </row>
    <row r="43" spans="3:27" ht="12.75">
      <c r="C43" t="s">
        <v>37</v>
      </c>
      <c r="W43" s="4">
        <f>SUM(W27:W42)</f>
        <v>2146</v>
      </c>
      <c r="X43" s="4">
        <f>SUM(X27:X42)</f>
        <v>1360</v>
      </c>
      <c r="Z43" s="4">
        <f>SUM(Z27:Z42)</f>
        <v>1016</v>
      </c>
      <c r="AA43" s="4">
        <f>SUM(AA27:AA42)</f>
        <v>757</v>
      </c>
    </row>
    <row r="45" spans="23:24" ht="13.5" thickBot="1">
      <c r="W45" s="63" t="s">
        <v>15</v>
      </c>
      <c r="X45" s="63"/>
    </row>
    <row r="46" spans="1:26" ht="12.75">
      <c r="A46" s="22"/>
      <c r="B46" s="16"/>
      <c r="C46" s="17">
        <v>8</v>
      </c>
      <c r="D46" s="17">
        <v>11</v>
      </c>
      <c r="E46" s="17">
        <v>15</v>
      </c>
      <c r="F46" s="17">
        <v>18</v>
      </c>
      <c r="G46" s="17"/>
      <c r="H46" s="17"/>
      <c r="I46" s="17">
        <v>28</v>
      </c>
      <c r="J46" s="18"/>
      <c r="K46" s="22"/>
      <c r="L46" s="22">
        <v>38</v>
      </c>
      <c r="M46" s="22"/>
      <c r="N46" s="22"/>
      <c r="O46" s="22">
        <v>48</v>
      </c>
      <c r="P46" s="22"/>
      <c r="Q46" s="22"/>
      <c r="R46" s="22">
        <v>58</v>
      </c>
      <c r="S46" s="23" t="s">
        <v>0</v>
      </c>
      <c r="T46" s="2">
        <f>COUNT(B46:R46)</f>
        <v>8</v>
      </c>
      <c r="U46" s="2">
        <f>COUNT(B46:J46)</f>
        <v>5</v>
      </c>
      <c r="V46" s="3"/>
      <c r="Z46" t="s">
        <v>29</v>
      </c>
    </row>
    <row r="47" spans="2:28" s="36" customFormat="1" ht="11.25">
      <c r="B47" s="32"/>
      <c r="C47" s="33">
        <v>60</v>
      </c>
      <c r="D47" s="33">
        <v>88</v>
      </c>
      <c r="E47" s="33">
        <v>60</v>
      </c>
      <c r="F47" s="33">
        <v>60</v>
      </c>
      <c r="G47" s="33"/>
      <c r="H47" s="33"/>
      <c r="I47" s="33">
        <v>60</v>
      </c>
      <c r="J47" s="34"/>
      <c r="K47" s="35"/>
      <c r="L47" s="35">
        <v>60</v>
      </c>
      <c r="M47" s="35"/>
      <c r="N47" s="35"/>
      <c r="O47" s="35">
        <v>60</v>
      </c>
      <c r="P47" s="35"/>
      <c r="Q47" s="35"/>
      <c r="R47" s="35">
        <v>60</v>
      </c>
      <c r="S47" s="37"/>
      <c r="T47" s="38"/>
      <c r="U47" s="38"/>
      <c r="W47" s="31">
        <f>SUM(B47:R47)</f>
        <v>508</v>
      </c>
      <c r="X47" s="31">
        <f>SUM(B47:J47)</f>
        <v>328</v>
      </c>
      <c r="Z47" s="36" t="s">
        <v>16</v>
      </c>
      <c r="AA47" s="36" t="s">
        <v>38</v>
      </c>
      <c r="AB47" s="36" t="s">
        <v>32</v>
      </c>
    </row>
    <row r="48" spans="1:30" ht="12.75">
      <c r="A48" s="14"/>
      <c r="B48" s="13"/>
      <c r="C48" s="14"/>
      <c r="D48" s="14">
        <v>11</v>
      </c>
      <c r="E48" s="14">
        <v>16</v>
      </c>
      <c r="F48" s="14"/>
      <c r="G48" s="14">
        <v>21</v>
      </c>
      <c r="H48" s="14"/>
      <c r="I48" s="14">
        <v>26</v>
      </c>
      <c r="J48" s="15"/>
      <c r="K48" s="14">
        <v>33</v>
      </c>
      <c r="L48" s="14"/>
      <c r="M48" s="14"/>
      <c r="N48" s="14">
        <v>41</v>
      </c>
      <c r="O48" s="14">
        <v>48</v>
      </c>
      <c r="P48" s="14"/>
      <c r="Q48" s="14">
        <v>56</v>
      </c>
      <c r="R48" s="14"/>
      <c r="S48" s="24">
        <v>30</v>
      </c>
      <c r="T48" s="2">
        <f>COUNT(B48:R48)</f>
        <v>8</v>
      </c>
      <c r="U48" s="2">
        <f>COUNT(B48:J48)</f>
        <v>4</v>
      </c>
      <c r="Z48" s="36" t="s">
        <v>17</v>
      </c>
      <c r="AA48" s="36" t="s">
        <v>39</v>
      </c>
      <c r="AB48" s="36" t="s">
        <v>31</v>
      </c>
      <c r="AC48" s="36"/>
      <c r="AD48" s="36"/>
    </row>
    <row r="49" spans="2:28" s="36" customFormat="1" ht="11.25">
      <c r="B49" s="32"/>
      <c r="C49" s="33"/>
      <c r="D49" s="33">
        <v>82</v>
      </c>
      <c r="E49" s="33">
        <v>82</v>
      </c>
      <c r="F49" s="33"/>
      <c r="G49" s="33">
        <v>82</v>
      </c>
      <c r="H49" s="33"/>
      <c r="I49" s="33">
        <v>82</v>
      </c>
      <c r="J49" s="34"/>
      <c r="K49" s="35">
        <v>82</v>
      </c>
      <c r="L49" s="35"/>
      <c r="M49" s="35"/>
      <c r="N49" s="35">
        <v>82</v>
      </c>
      <c r="O49" s="35">
        <v>82</v>
      </c>
      <c r="P49" s="35"/>
      <c r="Q49" s="35">
        <v>82</v>
      </c>
      <c r="R49" s="35"/>
      <c r="S49" s="37"/>
      <c r="T49" s="38"/>
      <c r="U49" s="38"/>
      <c r="W49" s="31">
        <f>SUM(B49:R49)</f>
        <v>656</v>
      </c>
      <c r="X49" s="31">
        <f>SUM(B49:J49)</f>
        <v>328</v>
      </c>
      <c r="Z49" s="36" t="s">
        <v>18</v>
      </c>
      <c r="AA49" s="36" t="s">
        <v>40</v>
      </c>
      <c r="AB49" s="36" t="s">
        <v>30</v>
      </c>
    </row>
    <row r="50" spans="1:26" ht="12.75">
      <c r="A50" s="6"/>
      <c r="B50" s="5"/>
      <c r="C50" s="6">
        <v>7</v>
      </c>
      <c r="D50" s="6"/>
      <c r="E50" s="6"/>
      <c r="F50" s="6"/>
      <c r="G50" s="6">
        <v>22</v>
      </c>
      <c r="H50" s="6"/>
      <c r="I50" s="6"/>
      <c r="J50" s="7"/>
      <c r="K50" s="6"/>
      <c r="L50" s="6">
        <v>37</v>
      </c>
      <c r="M50" s="6"/>
      <c r="N50" s="6"/>
      <c r="O50" s="6"/>
      <c r="P50" s="6">
        <v>52</v>
      </c>
      <c r="Q50" s="6"/>
      <c r="R50" s="6"/>
      <c r="S50" s="25">
        <v>24</v>
      </c>
      <c r="T50" s="2">
        <f>COUNT(B50:R50)</f>
        <v>4</v>
      </c>
      <c r="U50" s="2">
        <f>COUNT(B50:J50)</f>
        <v>2</v>
      </c>
      <c r="Z50" s="36" t="s">
        <v>19</v>
      </c>
    </row>
    <row r="51" spans="2:27" s="36" customFormat="1" ht="11.25">
      <c r="B51" s="32"/>
      <c r="C51" s="33">
        <v>60</v>
      </c>
      <c r="D51" s="33"/>
      <c r="E51" s="33"/>
      <c r="F51" s="33"/>
      <c r="G51" s="33">
        <v>60</v>
      </c>
      <c r="H51" s="33"/>
      <c r="I51" s="33"/>
      <c r="J51" s="34"/>
      <c r="K51" s="35"/>
      <c r="L51" s="35">
        <v>60</v>
      </c>
      <c r="M51" s="35"/>
      <c r="N51" s="35"/>
      <c r="O51" s="35"/>
      <c r="P51" s="35">
        <v>60</v>
      </c>
      <c r="Q51" s="35"/>
      <c r="R51" s="35"/>
      <c r="S51" s="37"/>
      <c r="T51" s="38"/>
      <c r="U51" s="38"/>
      <c r="W51" s="31">
        <f>SUM(B51:R51)</f>
        <v>240</v>
      </c>
      <c r="X51" s="31">
        <f>SUM(B51:J51)</f>
        <v>120</v>
      </c>
      <c r="AA51" s="36" t="s">
        <v>41</v>
      </c>
    </row>
    <row r="52" spans="1:21" ht="12.75">
      <c r="A52" s="6"/>
      <c r="B52" s="5"/>
      <c r="C52" s="6"/>
      <c r="D52" s="6">
        <v>12</v>
      </c>
      <c r="E52" s="6"/>
      <c r="F52" s="6"/>
      <c r="G52" s="6"/>
      <c r="H52" s="6"/>
      <c r="I52" s="6"/>
      <c r="J52" s="7"/>
      <c r="K52" s="6"/>
      <c r="L52" s="6"/>
      <c r="M52" s="6"/>
      <c r="N52" s="6">
        <v>42</v>
      </c>
      <c r="O52" s="6"/>
      <c r="P52" s="6"/>
      <c r="Q52" s="6"/>
      <c r="R52" s="6"/>
      <c r="S52" s="25">
        <v>21</v>
      </c>
      <c r="T52" s="2">
        <f>COUNT(B52:R52)</f>
        <v>2</v>
      </c>
      <c r="U52" s="2">
        <f>COUNT(B52:J52)</f>
        <v>1</v>
      </c>
    </row>
    <row r="53" spans="2:26" s="36" customFormat="1" ht="11.25">
      <c r="B53" s="32"/>
      <c r="C53" s="33"/>
      <c r="D53" s="33">
        <v>60</v>
      </c>
      <c r="E53" s="33"/>
      <c r="F53" s="33"/>
      <c r="G53" s="33"/>
      <c r="H53" s="33"/>
      <c r="I53" s="33"/>
      <c r="J53" s="34"/>
      <c r="K53" s="35"/>
      <c r="L53" s="35"/>
      <c r="M53" s="35"/>
      <c r="N53" s="35">
        <v>60</v>
      </c>
      <c r="O53" s="35"/>
      <c r="P53" s="35"/>
      <c r="Q53" s="35"/>
      <c r="R53" s="35"/>
      <c r="S53" s="37"/>
      <c r="T53" s="38"/>
      <c r="U53" s="38"/>
      <c r="W53" s="31">
        <f>SUM(B53:R53)</f>
        <v>120</v>
      </c>
      <c r="X53" s="31">
        <f>SUM(B53:J53)</f>
        <v>60</v>
      </c>
      <c r="Z53" s="55" t="s">
        <v>42</v>
      </c>
    </row>
    <row r="54" spans="1:26" ht="12.75">
      <c r="A54" s="6"/>
      <c r="B54" s="5"/>
      <c r="C54" s="6"/>
      <c r="D54" s="28">
        <v>13</v>
      </c>
      <c r="E54" s="6"/>
      <c r="F54" s="6"/>
      <c r="G54" s="6"/>
      <c r="H54" s="6"/>
      <c r="I54" s="28">
        <v>28</v>
      </c>
      <c r="J54" s="7"/>
      <c r="K54" s="6"/>
      <c r="L54" s="6"/>
      <c r="M54" s="6"/>
      <c r="N54" s="28">
        <v>43</v>
      </c>
      <c r="O54" s="6"/>
      <c r="P54" s="6"/>
      <c r="Q54" s="6"/>
      <c r="R54" s="28">
        <v>58</v>
      </c>
      <c r="S54" s="26" t="s">
        <v>7</v>
      </c>
      <c r="T54" s="29">
        <v>4</v>
      </c>
      <c r="U54" s="29">
        <v>2</v>
      </c>
      <c r="W54" s="27"/>
      <c r="Z54" s="55" t="s">
        <v>43</v>
      </c>
    </row>
    <row r="55" spans="2:26" s="36" customFormat="1" ht="11.25">
      <c r="B55" s="32"/>
      <c r="C55" s="33"/>
      <c r="D55" s="33">
        <v>60</v>
      </c>
      <c r="E55" s="33"/>
      <c r="F55" s="33"/>
      <c r="G55" s="33"/>
      <c r="H55" s="33"/>
      <c r="I55" s="33">
        <v>60</v>
      </c>
      <c r="J55" s="34"/>
      <c r="K55" s="35"/>
      <c r="L55" s="35"/>
      <c r="M55" s="35"/>
      <c r="N55" s="35">
        <v>60</v>
      </c>
      <c r="O55" s="35"/>
      <c r="P55" s="35"/>
      <c r="Q55" s="35"/>
      <c r="R55" s="35">
        <v>60</v>
      </c>
      <c r="S55" s="37"/>
      <c r="T55" s="38"/>
      <c r="U55" s="38"/>
      <c r="W55" s="31">
        <f>SUM(B55:R55)</f>
        <v>240</v>
      </c>
      <c r="X55" s="31">
        <f>SUM(B55:J55)</f>
        <v>120</v>
      </c>
      <c r="Z55" s="55" t="s">
        <v>44</v>
      </c>
    </row>
    <row r="56" spans="1:26" ht="12.75">
      <c r="A56" s="6"/>
      <c r="B56" s="5"/>
      <c r="C56" s="6">
        <v>8</v>
      </c>
      <c r="D56" s="6"/>
      <c r="E56" s="6"/>
      <c r="F56" s="6"/>
      <c r="G56" s="6">
        <v>20</v>
      </c>
      <c r="H56" s="6"/>
      <c r="I56" s="6"/>
      <c r="J56" s="7"/>
      <c r="K56" s="6">
        <v>35</v>
      </c>
      <c r="L56" s="6"/>
      <c r="M56" s="6"/>
      <c r="N56" s="6"/>
      <c r="O56" s="6"/>
      <c r="P56" s="6">
        <v>50</v>
      </c>
      <c r="Q56" s="6"/>
      <c r="R56" s="6"/>
      <c r="S56" s="25">
        <v>29</v>
      </c>
      <c r="T56" s="2">
        <f>COUNT(B56:R56)</f>
        <v>4</v>
      </c>
      <c r="U56" s="2">
        <f>COUNT(B56:J56)</f>
        <v>2</v>
      </c>
      <c r="Z56" s="55" t="s">
        <v>33</v>
      </c>
    </row>
    <row r="57" spans="2:26" s="36" customFormat="1" ht="12" thickBot="1">
      <c r="B57" s="39"/>
      <c r="C57" s="40">
        <v>60</v>
      </c>
      <c r="D57" s="40"/>
      <c r="E57" s="40"/>
      <c r="F57" s="40"/>
      <c r="G57" s="40">
        <v>60</v>
      </c>
      <c r="H57" s="40"/>
      <c r="I57" s="40"/>
      <c r="J57" s="41"/>
      <c r="K57" s="35">
        <v>60</v>
      </c>
      <c r="L57" s="35"/>
      <c r="M57" s="35"/>
      <c r="N57" s="35"/>
      <c r="O57" s="35"/>
      <c r="P57" s="35">
        <v>60</v>
      </c>
      <c r="Q57" s="35"/>
      <c r="R57" s="35"/>
      <c r="W57" s="31">
        <f>SUM(B57:R57)</f>
        <v>240</v>
      </c>
      <c r="X57" s="31">
        <f>SUM(B57:J57)</f>
        <v>120</v>
      </c>
      <c r="Z57" s="55" t="s">
        <v>34</v>
      </c>
    </row>
    <row r="58" ht="12.75">
      <c r="Z58" s="55" t="s">
        <v>35</v>
      </c>
    </row>
    <row r="59" spans="23:24" ht="12.75">
      <c r="W59" s="4">
        <f>SUM(W46:W58)</f>
        <v>2004</v>
      </c>
      <c r="X59" s="4">
        <f>SUM(X46:X58)</f>
        <v>1076</v>
      </c>
    </row>
    <row r="61" spans="2:24" ht="15">
      <c r="B61" s="61" t="s">
        <v>20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ht="12.75">
      <c r="B62" t="s">
        <v>21</v>
      </c>
    </row>
    <row r="63" spans="2:24" ht="12.75">
      <c r="B63" s="62" t="s">
        <v>2</v>
      </c>
      <c r="C63" s="62"/>
      <c r="E63" s="62" t="s">
        <v>1</v>
      </c>
      <c r="F63" s="62"/>
      <c r="H63" s="3" t="s">
        <v>22</v>
      </c>
      <c r="T63" s="62" t="s">
        <v>23</v>
      </c>
      <c r="U63" s="62"/>
      <c r="W63" s="62" t="s">
        <v>15</v>
      </c>
      <c r="X63" s="62"/>
    </row>
    <row r="64" spans="2:24" ht="12.75">
      <c r="B64">
        <v>21</v>
      </c>
      <c r="C64">
        <v>24</v>
      </c>
      <c r="E64">
        <v>21</v>
      </c>
      <c r="F64">
        <v>24</v>
      </c>
      <c r="H64" t="s">
        <v>26</v>
      </c>
      <c r="T64">
        <f>Z38+Z35</f>
        <v>194</v>
      </c>
      <c r="U64">
        <f>AA38+AA35</f>
        <v>110</v>
      </c>
      <c r="W64">
        <f>W53+W51</f>
        <v>360</v>
      </c>
      <c r="X64">
        <f>X53+X51</f>
        <v>180</v>
      </c>
    </row>
    <row r="65" spans="2:24" ht="12.75">
      <c r="B65">
        <v>22</v>
      </c>
      <c r="C65">
        <v>30</v>
      </c>
      <c r="E65">
        <v>29</v>
      </c>
      <c r="F65">
        <v>30</v>
      </c>
      <c r="H65" t="s">
        <v>24</v>
      </c>
      <c r="T65">
        <f>Z41+Z32</f>
        <v>477</v>
      </c>
      <c r="U65">
        <f>AA41+AA32</f>
        <v>397</v>
      </c>
      <c r="W65">
        <f>W57+W49</f>
        <v>896</v>
      </c>
      <c r="X65">
        <f>X57+X49</f>
        <v>448</v>
      </c>
    </row>
    <row r="66" spans="2:24" ht="12.75">
      <c r="B66">
        <v>41</v>
      </c>
      <c r="E66" t="s">
        <v>27</v>
      </c>
      <c r="F66" t="s">
        <v>28</v>
      </c>
      <c r="H66" t="s">
        <v>25</v>
      </c>
      <c r="T66">
        <f>Z29</f>
        <v>345</v>
      </c>
      <c r="U66">
        <f>AA29</f>
        <v>250</v>
      </c>
      <c r="W66">
        <f>W47+W55</f>
        <v>748</v>
      </c>
      <c r="X66">
        <f>X47+X55</f>
        <v>448</v>
      </c>
    </row>
    <row r="72" ht="12.75">
      <c r="AF72" s="70" t="s">
        <v>56</v>
      </c>
    </row>
    <row r="73" ht="12.75">
      <c r="AF73" s="70" t="s">
        <v>57</v>
      </c>
    </row>
    <row r="74" ht="12.75">
      <c r="AF74" s="70" t="s">
        <v>58</v>
      </c>
    </row>
    <row r="78" spans="32:33" ht="12.75">
      <c r="AF78" s="36" t="s">
        <v>45</v>
      </c>
      <c r="AG78" s="36"/>
    </row>
    <row r="79" spans="32:57" ht="12.75">
      <c r="AF79" s="77">
        <f>AF29</f>
        <v>757</v>
      </c>
      <c r="AG79" s="42"/>
      <c r="AJ79" s="67">
        <v>-10</v>
      </c>
      <c r="AK79" s="67">
        <v>-9</v>
      </c>
      <c r="AL79" s="67">
        <v>-8</v>
      </c>
      <c r="AM79" s="67">
        <v>-7</v>
      </c>
      <c r="AN79" s="67">
        <v>-6</v>
      </c>
      <c r="AO79" s="67">
        <v>-5</v>
      </c>
      <c r="AP79" s="67">
        <v>-4</v>
      </c>
      <c r="AQ79" s="67">
        <v>-3</v>
      </c>
      <c r="AR79" s="67">
        <v>-2</v>
      </c>
      <c r="AS79" s="67">
        <v>-1</v>
      </c>
      <c r="AT79" s="67">
        <v>0</v>
      </c>
      <c r="AU79" s="67">
        <v>1</v>
      </c>
      <c r="AV79" s="67">
        <v>2</v>
      </c>
      <c r="AW79" s="67">
        <v>3</v>
      </c>
      <c r="AX79" s="67">
        <v>4</v>
      </c>
      <c r="AY79" s="67">
        <v>5</v>
      </c>
      <c r="AZ79" s="67">
        <v>6</v>
      </c>
      <c r="BA79" s="67">
        <v>7</v>
      </c>
      <c r="BB79" s="67">
        <v>8</v>
      </c>
      <c r="BC79" s="67">
        <v>9</v>
      </c>
      <c r="BD79" s="67">
        <v>10</v>
      </c>
      <c r="BE79" s="67">
        <v>11</v>
      </c>
    </row>
    <row r="80" spans="32:58" ht="12.75">
      <c r="AF80" s="71" t="s">
        <v>60</v>
      </c>
      <c r="AJ80" s="42">
        <f>$AF$83+AJ79*$AF$81*0.1</f>
        <v>550</v>
      </c>
      <c r="AK80" s="42">
        <f aca="true" t="shared" si="0" ref="AK80:BE80">$AF$83+AK79*$AF$81*0.1</f>
        <v>570</v>
      </c>
      <c r="AL80" s="42">
        <f t="shared" si="0"/>
        <v>590</v>
      </c>
      <c r="AM80" s="42">
        <f t="shared" si="0"/>
        <v>610</v>
      </c>
      <c r="AN80" s="42">
        <f t="shared" si="0"/>
        <v>630</v>
      </c>
      <c r="AO80" s="42">
        <f t="shared" si="0"/>
        <v>650</v>
      </c>
      <c r="AP80" s="42">
        <f t="shared" si="0"/>
        <v>670</v>
      </c>
      <c r="AQ80" s="42">
        <f t="shared" si="0"/>
        <v>690</v>
      </c>
      <c r="AR80" s="42">
        <f t="shared" si="0"/>
        <v>710</v>
      </c>
      <c r="AS80" s="42">
        <f t="shared" si="0"/>
        <v>730</v>
      </c>
      <c r="AT80" s="42">
        <f t="shared" si="0"/>
        <v>750</v>
      </c>
      <c r="AU80" s="42">
        <f t="shared" si="0"/>
        <v>770</v>
      </c>
      <c r="AV80" s="42">
        <f t="shared" si="0"/>
        <v>790</v>
      </c>
      <c r="AW80" s="42">
        <f t="shared" si="0"/>
        <v>810</v>
      </c>
      <c r="AX80" s="42">
        <f t="shared" si="0"/>
        <v>830</v>
      </c>
      <c r="AY80" s="42">
        <f t="shared" si="0"/>
        <v>850</v>
      </c>
      <c r="AZ80" s="42">
        <f t="shared" si="0"/>
        <v>870</v>
      </c>
      <c r="BA80" s="42">
        <f t="shared" si="0"/>
        <v>890</v>
      </c>
      <c r="BB80" s="42">
        <f t="shared" si="0"/>
        <v>910</v>
      </c>
      <c r="BC80" s="42">
        <f t="shared" si="0"/>
        <v>930</v>
      </c>
      <c r="BD80" s="42">
        <f t="shared" si="0"/>
        <v>950</v>
      </c>
      <c r="BE80" s="42">
        <f t="shared" si="0"/>
        <v>970</v>
      </c>
      <c r="BF80" s="42" t="s">
        <v>61</v>
      </c>
    </row>
    <row r="81" spans="32:57" ht="12.75">
      <c r="AF81" s="42">
        <v>200</v>
      </c>
      <c r="AG81" s="36"/>
      <c r="AJ81" s="68">
        <f>NORMDIST(AJ80,$AF$83,$AF$81,FALSE)</f>
        <v>0.0012098536225957166</v>
      </c>
      <c r="AK81" s="68">
        <f aca="true" t="shared" si="1" ref="AK81:BD81">NORMDIST(AK80,$AF$83,$AF$81,FALSE)</f>
        <v>0.001330426249493774</v>
      </c>
      <c r="AL81" s="68">
        <f t="shared" si="1"/>
        <v>0.0014484577638074136</v>
      </c>
      <c r="AM81" s="68">
        <f t="shared" si="1"/>
        <v>0.0015612696668338062</v>
      </c>
      <c r="AN81" s="68">
        <f t="shared" si="1"/>
        <v>0.0016661230144589978</v>
      </c>
      <c r="AO81" s="68">
        <f t="shared" si="1"/>
        <v>0.0017603266338214972</v>
      </c>
      <c r="AP81" s="68">
        <f t="shared" si="1"/>
        <v>0.0018413507015166163</v>
      </c>
      <c r="AQ81" s="68">
        <f t="shared" si="1"/>
        <v>0.0019069390773026203</v>
      </c>
      <c r="AR81" s="68">
        <f t="shared" si="1"/>
        <v>0.0019552134698772794</v>
      </c>
      <c r="AS81" s="68">
        <f t="shared" si="1"/>
        <v>0.001984762737385059</v>
      </c>
      <c r="AT81" s="68">
        <f t="shared" si="1"/>
        <v>0.0019947114020071634</v>
      </c>
      <c r="AU81" s="68">
        <f t="shared" si="1"/>
        <v>0.001984762737385059</v>
      </c>
      <c r="AV81" s="68">
        <f t="shared" si="1"/>
        <v>0.0019552134698772794</v>
      </c>
      <c r="AW81" s="68">
        <f t="shared" si="1"/>
        <v>0.0019069390773026203</v>
      </c>
      <c r="AX81" s="68">
        <f t="shared" si="1"/>
        <v>0.0018413507015166163</v>
      </c>
      <c r="AY81" s="68">
        <f t="shared" si="1"/>
        <v>0.0017603266338214972</v>
      </c>
      <c r="AZ81" s="68">
        <f t="shared" si="1"/>
        <v>0.0016661230144589978</v>
      </c>
      <c r="BA81" s="68">
        <f t="shared" si="1"/>
        <v>0.0015612696668338062</v>
      </c>
      <c r="BB81" s="68">
        <f t="shared" si="1"/>
        <v>0.0014484577638074136</v>
      </c>
      <c r="BC81" s="68">
        <f t="shared" si="1"/>
        <v>0.001330426249493774</v>
      </c>
      <c r="BD81" s="68">
        <f t="shared" si="1"/>
        <v>0.0012098536225957166</v>
      </c>
      <c r="BE81" s="74" t="s">
        <v>49</v>
      </c>
    </row>
    <row r="82" spans="32:57" ht="12.75">
      <c r="AF82" s="36" t="s">
        <v>46</v>
      </c>
      <c r="AG82" s="42"/>
      <c r="AI82" s="73">
        <f>(1-SUM(AJ82:BD82))/2</f>
        <v>0.1467584272380728</v>
      </c>
      <c r="AJ82" s="69">
        <f>(AK80-AJ80)*AJ81</f>
        <v>0.024197072451914332</v>
      </c>
      <c r="AK82" s="69">
        <f aca="true" t="shared" si="2" ref="AK82:BD82">(AL80-AK80)*AK81</f>
        <v>0.026608524989875478</v>
      </c>
      <c r="AL82" s="69">
        <f t="shared" si="2"/>
        <v>0.02896915527614827</v>
      </c>
      <c r="AM82" s="69">
        <f t="shared" si="2"/>
        <v>0.03122539333667612</v>
      </c>
      <c r="AN82" s="69">
        <f t="shared" si="2"/>
        <v>0.033322460289179956</v>
      </c>
      <c r="AO82" s="69">
        <f t="shared" si="2"/>
        <v>0.035206532676429945</v>
      </c>
      <c r="AP82" s="69">
        <f t="shared" si="2"/>
        <v>0.036827014030332325</v>
      </c>
      <c r="AQ82" s="69">
        <f t="shared" si="2"/>
        <v>0.03813878154605241</v>
      </c>
      <c r="AR82" s="69">
        <f t="shared" si="2"/>
        <v>0.03910426939754559</v>
      </c>
      <c r="AS82" s="69">
        <f t="shared" si="2"/>
        <v>0.03969525474770118</v>
      </c>
      <c r="AT82" s="69">
        <f t="shared" si="2"/>
        <v>0.03989422804014327</v>
      </c>
      <c r="AU82" s="69">
        <f t="shared" si="2"/>
        <v>0.03969525474770118</v>
      </c>
      <c r="AV82" s="69">
        <f t="shared" si="2"/>
        <v>0.03910426939754559</v>
      </c>
      <c r="AW82" s="69">
        <f t="shared" si="2"/>
        <v>0.03813878154605241</v>
      </c>
      <c r="AX82" s="69">
        <f t="shared" si="2"/>
        <v>0.036827014030332325</v>
      </c>
      <c r="AY82" s="69">
        <f t="shared" si="2"/>
        <v>0.035206532676429945</v>
      </c>
      <c r="AZ82" s="69">
        <f t="shared" si="2"/>
        <v>0.033322460289179956</v>
      </c>
      <c r="BA82" s="69">
        <f t="shared" si="2"/>
        <v>0.03122539333667612</v>
      </c>
      <c r="BB82" s="69">
        <f t="shared" si="2"/>
        <v>0.02896915527614827</v>
      </c>
      <c r="BC82" s="69">
        <f t="shared" si="2"/>
        <v>0.026608524989875478</v>
      </c>
      <c r="BD82" s="69">
        <f t="shared" si="2"/>
        <v>0.024197072451914332</v>
      </c>
      <c r="BE82" s="75" t="s">
        <v>48</v>
      </c>
    </row>
    <row r="83" spans="32:57" ht="12.75">
      <c r="AF83" s="76">
        <v>750</v>
      </c>
      <c r="AH83" s="42" t="s">
        <v>47</v>
      </c>
      <c r="AI83" s="73">
        <f>AI82</f>
        <v>0.1467584272380728</v>
      </c>
      <c r="AJ83" s="72">
        <f>AI83+AJ82</f>
        <v>0.17095549968998713</v>
      </c>
      <c r="AK83" s="72">
        <f>AJ83+AK82</f>
        <v>0.19756402467986262</v>
      </c>
      <c r="AL83" s="72">
        <f>AK83+AL82</f>
        <v>0.22653317995601088</v>
      </c>
      <c r="AM83" s="72">
        <f>AL83+AM82</f>
        <v>0.25775857329268703</v>
      </c>
      <c r="AN83" s="72">
        <f>AM83+AN82</f>
        <v>0.291081033581867</v>
      </c>
      <c r="AO83" s="72">
        <f>AN83+AO82</f>
        <v>0.3262875662582969</v>
      </c>
      <c r="AP83" s="72">
        <f>AO83+AP82</f>
        <v>0.36311458028862925</v>
      </c>
      <c r="AQ83" s="72">
        <f>AP83+AQ82</f>
        <v>0.40125336183468163</v>
      </c>
      <c r="AR83" s="72">
        <f>AQ83+AR82</f>
        <v>0.4403576312322272</v>
      </c>
      <c r="AS83" s="72">
        <f>AR83+AS82</f>
        <v>0.4800528859799284</v>
      </c>
      <c r="AT83" s="72">
        <f>AS83+AT82</f>
        <v>0.5199471140200717</v>
      </c>
      <c r="AU83" s="72">
        <f>AT83+AU82</f>
        <v>0.5596423687677728</v>
      </c>
      <c r="AV83" s="72">
        <f>AU83+AV82</f>
        <v>0.5987466381653185</v>
      </c>
      <c r="AW83" s="72">
        <f>AV83+AW82</f>
        <v>0.6368854197113709</v>
      </c>
      <c r="AX83" s="72">
        <f>AW83+AX82</f>
        <v>0.6737124337417032</v>
      </c>
      <c r="AY83" s="72">
        <f>AX83+AY82</f>
        <v>0.7089189664181331</v>
      </c>
      <c r="AZ83" s="72">
        <f>AY83+AZ82</f>
        <v>0.7422414267073131</v>
      </c>
      <c r="BA83" s="72">
        <f>AZ83+BA82</f>
        <v>0.7734668200439891</v>
      </c>
      <c r="BB83" s="72">
        <f>BA83+BB82</f>
        <v>0.8024359753201374</v>
      </c>
      <c r="BC83" s="72">
        <f>BB83+BC82</f>
        <v>0.8290445003100129</v>
      </c>
      <c r="BD83" s="72">
        <f>BC83+BD82</f>
        <v>0.8532415727619272</v>
      </c>
      <c r="BE83" t="s">
        <v>62</v>
      </c>
    </row>
    <row r="84" spans="35:57" ht="12.75">
      <c r="AI84" s="73"/>
      <c r="AJ84" s="82">
        <f>1-AJ83</f>
        <v>0.8290445003100129</v>
      </c>
      <c r="AK84" s="82">
        <f aca="true" t="shared" si="3" ref="AK84:BD84">1-AK83</f>
        <v>0.8024359753201373</v>
      </c>
      <c r="AL84" s="82">
        <f t="shared" si="3"/>
        <v>0.7734668200439891</v>
      </c>
      <c r="AM84" s="82">
        <f t="shared" si="3"/>
        <v>0.742241426707313</v>
      </c>
      <c r="AN84" s="82">
        <f t="shared" si="3"/>
        <v>0.708918966418133</v>
      </c>
      <c r="AO84" s="82">
        <f t="shared" si="3"/>
        <v>0.6737124337417031</v>
      </c>
      <c r="AP84" s="82">
        <f t="shared" si="3"/>
        <v>0.6368854197113707</v>
      </c>
      <c r="AQ84" s="82">
        <f t="shared" si="3"/>
        <v>0.5987466381653184</v>
      </c>
      <c r="AR84" s="82">
        <f t="shared" si="3"/>
        <v>0.5596423687677727</v>
      </c>
      <c r="AS84" s="82">
        <f t="shared" si="3"/>
        <v>0.5199471140200715</v>
      </c>
      <c r="AT84" s="82">
        <f t="shared" si="3"/>
        <v>0.48005288597992835</v>
      </c>
      <c r="AU84" s="82">
        <f t="shared" si="3"/>
        <v>0.44035763123222715</v>
      </c>
      <c r="AV84" s="82">
        <f t="shared" si="3"/>
        <v>0.4012533618346815</v>
      </c>
      <c r="AW84" s="82">
        <f t="shared" si="3"/>
        <v>0.3631145802886291</v>
      </c>
      <c r="AX84" s="82">
        <f t="shared" si="3"/>
        <v>0.3262875662582968</v>
      </c>
      <c r="AY84" s="82">
        <f t="shared" si="3"/>
        <v>0.2910810335818669</v>
      </c>
      <c r="AZ84" s="82">
        <f t="shared" si="3"/>
        <v>0.2577585732926869</v>
      </c>
      <c r="BA84" s="82">
        <f t="shared" si="3"/>
        <v>0.22653317995601085</v>
      </c>
      <c r="BB84" s="82">
        <f t="shared" si="3"/>
        <v>0.19756402467986256</v>
      </c>
      <c r="BC84" s="82">
        <f t="shared" si="3"/>
        <v>0.17095549968998713</v>
      </c>
      <c r="BD84" s="82">
        <f t="shared" si="3"/>
        <v>0.14675842723807275</v>
      </c>
      <c r="BE84" t="s">
        <v>74</v>
      </c>
    </row>
    <row r="85" ht="12.75">
      <c r="AF85" s="36" t="s">
        <v>63</v>
      </c>
    </row>
    <row r="86" spans="32:33" ht="12.75">
      <c r="AF86" s="36">
        <f>X59</f>
        <v>1076</v>
      </c>
      <c r="AG86" s="36" t="s">
        <v>64</v>
      </c>
    </row>
    <row r="87" spans="32:58" ht="25.5">
      <c r="AF87" s="36"/>
      <c r="AG87" s="36" t="s">
        <v>65</v>
      </c>
      <c r="BB87" s="65" t="s">
        <v>75</v>
      </c>
      <c r="BC87" s="65"/>
      <c r="BD87" s="65"/>
      <c r="BE87" s="65"/>
      <c r="BF87" s="65"/>
    </row>
    <row r="89" spans="32:54" ht="12.75">
      <c r="AF89" s="78">
        <f>(AF86-60)*0.85</f>
        <v>863.6</v>
      </c>
      <c r="AG89" s="36" t="s">
        <v>66</v>
      </c>
      <c r="BB89" t="s">
        <v>76</v>
      </c>
    </row>
    <row r="90" ht="12.75">
      <c r="AG90" s="36" t="s">
        <v>67</v>
      </c>
    </row>
    <row r="91" spans="33:64" ht="12.75">
      <c r="AG91" s="36" t="s">
        <v>68</v>
      </c>
      <c r="BB91" s="84" t="s">
        <v>77</v>
      </c>
      <c r="BC91" s="84"/>
      <c r="BD91" s="84"/>
      <c r="BE91" s="84"/>
      <c r="BF91" s="84"/>
      <c r="BG91" s="84"/>
      <c r="BH91" s="84"/>
      <c r="BI91" s="84"/>
      <c r="BJ91" s="84"/>
      <c r="BK91" s="84"/>
      <c r="BL91" s="84"/>
    </row>
    <row r="92" spans="33:64" ht="12.75">
      <c r="AG92" s="36" t="s">
        <v>69</v>
      </c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</row>
    <row r="93" spans="32:64" ht="12.75">
      <c r="AF93" s="36" t="s">
        <v>73</v>
      </c>
      <c r="AG93" s="36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</row>
    <row r="94" spans="32:64" ht="12.75">
      <c r="AF94" s="81">
        <f>AF89*0.9</f>
        <v>777.24</v>
      </c>
      <c r="AG94" s="36" t="s">
        <v>70</v>
      </c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32:64" ht="12.75">
      <c r="AF95" s="80">
        <f>AF89</f>
        <v>863.6</v>
      </c>
      <c r="AG95" s="36" t="s">
        <v>71</v>
      </c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</row>
    <row r="96" spans="32:64" ht="12.75">
      <c r="AF96" s="79">
        <f>AF89*1.1</f>
        <v>949.9600000000002</v>
      </c>
      <c r="AG96" s="36" t="s">
        <v>72</v>
      </c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54:64" ht="12.75"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</row>
    <row r="98" spans="54:64" ht="12.75"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54:64" ht="12.75"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54:64" ht="12.75"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</row>
    <row r="101" spans="54:64" ht="12.75"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</row>
    <row r="102" spans="54:64" ht="12.75"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54:64" ht="12.75"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</row>
    <row r="104" spans="54:64" ht="12.75"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</row>
    <row r="105" spans="54:64" ht="12.75"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</row>
    <row r="106" spans="54:64" ht="12.75"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</row>
    <row r="107" spans="54:64" ht="12.75"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</row>
    <row r="108" spans="54:64" ht="12.75"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</row>
    <row r="109" spans="54:64" ht="12.75"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</row>
  </sheetData>
  <mergeCells count="16">
    <mergeCell ref="AF24:BB24"/>
    <mergeCell ref="BB87:BF87"/>
    <mergeCell ref="BB91:BL109"/>
    <mergeCell ref="B1:X1"/>
    <mergeCell ref="T3:U3"/>
    <mergeCell ref="T12:U12"/>
    <mergeCell ref="T26:U26"/>
    <mergeCell ref="Z26:AA26"/>
    <mergeCell ref="B24:X24"/>
    <mergeCell ref="W26:X26"/>
    <mergeCell ref="W45:X45"/>
    <mergeCell ref="B61:X61"/>
    <mergeCell ref="T63:U63"/>
    <mergeCell ref="W63:X63"/>
    <mergeCell ref="E63:F63"/>
    <mergeCell ref="B63:C63"/>
  </mergeCells>
  <conditionalFormatting sqref="AJ80:BF80">
    <cfRule type="expression" priority="1" dxfId="0" stopIfTrue="1">
      <formula>IF(AND(AJ80&lt;$AF$79,AK80&gt;=$AF$79),1,0)</formula>
    </cfRule>
  </conditionalFormatting>
  <conditionalFormatting sqref="AJ84:BD84">
    <cfRule type="expression" priority="2" dxfId="1" stopIfTrue="1">
      <formula>IF(AJ$80&gt;$AF$96,1,0)</formula>
    </cfRule>
    <cfRule type="expression" priority="3" dxfId="0" stopIfTrue="1">
      <formula>IF(AJ$80&gt;$AF$95,1,0)</formula>
    </cfRule>
    <cfRule type="expression" priority="4" dxfId="2" stopIfTrue="1">
      <formula>IF(AJ$80&gt;$AF$94,1,0)</formula>
    </cfRule>
  </conditionalFormatting>
  <hyperlinks>
    <hyperlink ref="AF30" r:id="rId1" display="Odhadovaný rozptyl počtu cestujících"/>
    <hyperlink ref="BE81" r:id="rId2" display="hustota pravděpodobnosti pro normální rozdělení"/>
    <hyperlink ref="AF80" r:id="rId3" display="Odhadovaný rozptyl počtu cestujících"/>
    <hyperlink ref="AF40" r:id="rId4" display="Pro ilustraci: 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-HK-</dc:creator>
  <cp:keywords/>
  <dc:description/>
  <cp:lastModifiedBy>Honza Kuliš</cp:lastModifiedBy>
  <dcterms:created xsi:type="dcterms:W3CDTF">2010-08-02T14:23:54Z</dcterms:created>
  <dcterms:modified xsi:type="dcterms:W3CDTF">2010-08-06T09:22:36Z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